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limpeza" sheetId="1" r:id="rId1"/>
    <sheet name="encargos" sheetId="2" r:id="rId2"/>
    <sheet name="caged" sheetId="3" r:id="rId3"/>
  </sheets>
  <externalReferences>
    <externalReference r:id="rId4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5" i="1" l="1"/>
  <c r="E32" i="1" l="1"/>
  <c r="C32" i="1"/>
  <c r="B32" i="1"/>
  <c r="B38" i="1" l="1"/>
  <c r="C14" i="1" l="1"/>
  <c r="C6" i="1"/>
  <c r="E34" i="1" l="1"/>
  <c r="E45" i="1" l="1"/>
  <c r="E46" i="1"/>
  <c r="E47" i="1"/>
  <c r="E48" i="1"/>
  <c r="E49" i="1"/>
  <c r="E44" i="1"/>
  <c r="E38" i="1"/>
  <c r="E40" i="1" s="1"/>
  <c r="C15" i="1"/>
  <c r="E15" i="1" s="1"/>
  <c r="E14" i="1"/>
  <c r="E71" i="1"/>
  <c r="E16" i="1" l="1"/>
  <c r="C17" i="1" l="1"/>
  <c r="E17" i="1" s="1"/>
  <c r="E18" i="1" s="1"/>
  <c r="E19" i="1" s="1"/>
  <c r="K39" i="3"/>
  <c r="K40" i="3" s="1"/>
  <c r="K41" i="3" s="1"/>
  <c r="K38" i="3"/>
  <c r="K37" i="3"/>
  <c r="K36" i="3"/>
  <c r="C34" i="3"/>
  <c r="C29" i="3"/>
  <c r="C28" i="3"/>
  <c r="C32" i="2"/>
  <c r="C29" i="2"/>
  <c r="C17" i="2"/>
  <c r="C16" i="2"/>
  <c r="C22" i="2" s="1"/>
  <c r="C31" i="2" s="1"/>
  <c r="C33" i="2" s="1"/>
  <c r="C34" i="2" s="1"/>
  <c r="C14" i="2"/>
  <c r="A38" i="1"/>
  <c r="C37" i="3" l="1"/>
  <c r="G28" i="3"/>
  <c r="E37" i="3"/>
  <c r="D37" i="3" s="1"/>
  <c r="D38" i="3" s="1"/>
  <c r="C38" i="3" s="1"/>
  <c r="C39" i="3"/>
  <c r="K35" i="3" s="1"/>
  <c r="F37" i="3"/>
  <c r="G37" i="3" s="1"/>
  <c r="G38" i="3" l="1"/>
  <c r="G32" i="3"/>
  <c r="C7" i="1"/>
  <c r="E7" i="1" s="1"/>
  <c r="E94" i="1" l="1"/>
  <c r="E95" i="1"/>
  <c r="E96" i="1"/>
  <c r="E97" i="1"/>
  <c r="E98" i="1"/>
  <c r="E99" i="1"/>
  <c r="E100" i="1"/>
  <c r="E101" i="1"/>
  <c r="E93" i="1"/>
  <c r="E60" i="1"/>
  <c r="C65" i="1" s="1"/>
  <c r="E61" i="1"/>
  <c r="E88" i="1"/>
  <c r="E89" i="1" s="1"/>
  <c r="E90" i="1" s="1"/>
  <c r="E84" i="1"/>
  <c r="E83" i="1"/>
  <c r="E72" i="1"/>
  <c r="E57" i="1"/>
  <c r="E58" i="1"/>
  <c r="E59" i="1"/>
  <c r="E56" i="1"/>
  <c r="E39" i="1"/>
  <c r="E33" i="1"/>
  <c r="E6" i="1"/>
  <c r="E8" i="1" s="1"/>
  <c r="C9" i="1" s="1"/>
  <c r="E9" i="1" s="1"/>
  <c r="E70" i="1" l="1"/>
  <c r="E102" i="1"/>
  <c r="E103" i="1" s="1"/>
  <c r="E62" i="1"/>
  <c r="E41" i="1"/>
  <c r="E85" i="1"/>
  <c r="E35" i="1"/>
  <c r="E52" i="1"/>
  <c r="E10" i="1"/>
  <c r="E11" i="1" s="1"/>
  <c r="E29" i="1" s="1"/>
  <c r="C66" i="1" l="1"/>
  <c r="E66" i="1" s="1"/>
  <c r="E77" i="1"/>
  <c r="C78" i="1" s="1"/>
  <c r="E78" i="1" s="1"/>
  <c r="E79" i="1" s="1"/>
  <c r="E80" i="1" s="1"/>
  <c r="E65" i="1"/>
  <c r="E53" i="1"/>
  <c r="E67" i="1" l="1"/>
  <c r="E73" i="1"/>
  <c r="E74" i="1" s="1"/>
  <c r="E109" i="1" l="1"/>
  <c r="E108" i="1" l="1"/>
  <c r="E110" i="1" s="1"/>
  <c r="E113" i="1" l="1"/>
  <c r="E114" i="1"/>
  <c r="E115" i="1" l="1"/>
  <c r="E117" i="1" s="1"/>
</calcChain>
</file>

<file path=xl/sharedStrings.xml><?xml version="1.0" encoding="utf-8"?>
<sst xmlns="http://schemas.openxmlformats.org/spreadsheetml/2006/main" count="184" uniqueCount="173">
  <si>
    <r>
      <rPr>
        <sz val="11"/>
        <rFont val="Arial"/>
        <family val="2"/>
      </rPr>
      <t>Salários</t>
    </r>
  </si>
  <si>
    <r>
      <rPr>
        <sz val="11"/>
        <rFont val="Arial"/>
        <family val="2"/>
      </rPr>
      <t>Insalubridade</t>
    </r>
  </si>
  <si>
    <r>
      <rPr>
        <b/>
        <sz val="11"/>
        <rFont val="Arial"/>
        <family val="2"/>
      </rPr>
      <t>Sub total</t>
    </r>
  </si>
  <si>
    <r>
      <rPr>
        <b/>
        <sz val="11"/>
        <rFont val="Arial"/>
        <family val="2"/>
      </rPr>
      <t>1.4 Vale Transporte</t>
    </r>
  </si>
  <si>
    <r>
      <rPr>
        <b/>
        <sz val="11"/>
        <rFont val="Arial"/>
        <family val="2"/>
      </rPr>
      <t>Total geral de vale transporte</t>
    </r>
  </si>
  <si>
    <r>
      <rPr>
        <b/>
        <sz val="11"/>
        <rFont val="Arial"/>
        <family val="2"/>
      </rPr>
      <t>1.5 Vale alimentação</t>
    </r>
  </si>
  <si>
    <r>
      <rPr>
        <b/>
        <sz val="11"/>
        <rFont val="Arial"/>
        <family val="2"/>
      </rPr>
      <t>Total geral de vale alimentação</t>
    </r>
  </si>
  <si>
    <r>
      <rPr>
        <b/>
        <sz val="11"/>
        <rFont val="Arial"/>
        <family val="2"/>
      </rPr>
      <t>2. Uniformes e equipamentos de proteção individual (EPI)</t>
    </r>
  </si>
  <si>
    <r>
      <rPr>
        <b/>
        <sz val="11"/>
        <rFont val="Arial"/>
        <family val="2"/>
      </rPr>
      <t>Total geral de uniformes e equip. de proteção individual (EPI) referente a 01</t>
    </r>
  </si>
  <si>
    <r>
      <rPr>
        <b/>
        <sz val="11"/>
        <rFont val="Arial"/>
        <family val="2"/>
      </rPr>
      <t>3. Equipamentos</t>
    </r>
  </si>
  <si>
    <r>
      <rPr>
        <b/>
        <sz val="11"/>
        <rFont val="Arial"/>
        <family val="2"/>
      </rPr>
      <t>3.1 Veículos e Equipamentos</t>
    </r>
  </si>
  <si>
    <r>
      <rPr>
        <sz val="11"/>
        <rFont val="Arial"/>
        <family val="2"/>
      </rPr>
      <t>Total geral de veículos</t>
    </r>
  </si>
  <si>
    <r>
      <rPr>
        <b/>
        <sz val="11"/>
        <rFont val="Arial"/>
        <family val="2"/>
      </rPr>
      <t>3.1.1 Depreciação</t>
    </r>
  </si>
  <si>
    <r>
      <rPr>
        <b/>
        <sz val="11"/>
        <rFont val="Arial"/>
        <family val="2"/>
      </rPr>
      <t>Total geral de depreciação</t>
    </r>
  </si>
  <si>
    <r>
      <rPr>
        <b/>
        <sz val="11"/>
        <rFont val="Arial"/>
        <family val="2"/>
      </rPr>
      <t>3.1.2 Impostos e seguros</t>
    </r>
  </si>
  <si>
    <r>
      <rPr>
        <sz val="11"/>
        <rFont val="Arial"/>
        <family val="2"/>
      </rPr>
      <t>IPVA</t>
    </r>
  </si>
  <si>
    <r>
      <rPr>
        <b/>
        <sz val="11"/>
        <rFont val="Arial"/>
        <family val="2"/>
      </rPr>
      <t>Total geral de impostos e seguros referente a 01 mês</t>
    </r>
  </si>
  <si>
    <r>
      <rPr>
        <b/>
        <sz val="11"/>
        <rFont val="Arial"/>
        <family val="2"/>
      </rPr>
      <t>3.1.3 Remuneração do capital investido</t>
    </r>
  </si>
  <si>
    <r>
      <rPr>
        <sz val="11"/>
        <rFont val="Arial"/>
        <family val="2"/>
      </rPr>
      <t>Custo do veículo/chassis equipamento</t>
    </r>
  </si>
  <si>
    <r>
      <rPr>
        <b/>
        <sz val="11"/>
        <rFont val="Arial"/>
        <family val="2"/>
      </rPr>
      <t>Total geral de remuneração do capital investido</t>
    </r>
  </si>
  <si>
    <r>
      <rPr>
        <b/>
        <sz val="11"/>
        <rFont val="Arial"/>
        <family val="2"/>
      </rPr>
      <t>3.1.4 Consumos</t>
    </r>
  </si>
  <si>
    <r>
      <rPr>
        <b/>
        <sz val="11"/>
        <rFont val="Arial"/>
        <family val="2"/>
      </rPr>
      <t>Total geral de consumo</t>
    </r>
  </si>
  <si>
    <r>
      <rPr>
        <b/>
        <sz val="11"/>
        <rFont val="Arial"/>
        <family val="2"/>
      </rPr>
      <t>3.1.5 Manutenção</t>
    </r>
  </si>
  <si>
    <r>
      <rPr>
        <sz val="11"/>
        <rFont val="Arial"/>
        <family val="2"/>
      </rPr>
      <t>Custo mensal de manutenção</t>
    </r>
  </si>
  <si>
    <r>
      <rPr>
        <b/>
        <sz val="11"/>
        <rFont val="Arial"/>
        <family val="2"/>
      </rPr>
      <t>Sub Total</t>
    </r>
  </si>
  <si>
    <r>
      <rPr>
        <b/>
        <sz val="11"/>
        <rFont val="Arial"/>
        <family val="2"/>
      </rPr>
      <t>Total geral de manutenção</t>
    </r>
  </si>
  <si>
    <r>
      <rPr>
        <b/>
        <sz val="11"/>
        <rFont val="Arial"/>
        <family val="2"/>
      </rPr>
      <t>3.2 Equipamentos e Ferramentas diversas</t>
    </r>
  </si>
  <si>
    <r>
      <rPr>
        <b/>
        <sz val="11"/>
        <rFont val="Arial"/>
        <family val="2"/>
      </rPr>
      <t>Total geral equipamentos e ferramentas diversas referente a 01 mês</t>
    </r>
  </si>
  <si>
    <r>
      <rPr>
        <b/>
        <sz val="11"/>
        <rFont val="Arial"/>
        <family val="2"/>
      </rPr>
      <t>4. Despesas administrativas</t>
    </r>
  </si>
  <si>
    <r>
      <rPr>
        <sz val="11"/>
        <rFont val="Arial"/>
        <family val="2"/>
      </rPr>
      <t>Despesas administrativas e lucro</t>
    </r>
  </si>
  <si>
    <r>
      <rPr>
        <b/>
        <sz val="11"/>
        <rFont val="Arial"/>
        <family val="2"/>
      </rPr>
      <t>Total geral despesas administrativas</t>
    </r>
  </si>
  <si>
    <r>
      <rPr>
        <b/>
        <sz val="11"/>
        <rFont val="Arial"/>
        <family val="2"/>
      </rPr>
      <t>Total geral de impostos</t>
    </r>
  </si>
  <si>
    <r>
      <rPr>
        <b/>
        <sz val="11"/>
        <rFont val="Arial"/>
        <family val="2"/>
      </rPr>
      <t>Custo total mensal dos serviços</t>
    </r>
  </si>
  <si>
    <t>Remuneração anual e mensal do capital</t>
  </si>
  <si>
    <t>anual</t>
  </si>
  <si>
    <t>Lucro pretendido</t>
  </si>
  <si>
    <t>PIS e COFINS</t>
  </si>
  <si>
    <t>Custo total da prestação dos serviços mensal</t>
  </si>
  <si>
    <r>
      <rPr>
        <b/>
        <sz val="11"/>
        <rFont val="Arial"/>
        <family val="2"/>
      </rPr>
      <t>Sub Total</t>
    </r>
    <r>
      <rPr>
        <b/>
        <sz val="11"/>
        <rFont val="Arial"/>
        <family val="2"/>
      </rPr>
      <t xml:space="preserve"> - anual</t>
    </r>
  </si>
  <si>
    <t>Observação:</t>
  </si>
  <si>
    <r>
      <rPr>
        <b/>
        <sz val="11"/>
        <rFont val="Arial"/>
        <family val="2"/>
      </rPr>
      <t>5. Impostos e Taxas</t>
    </r>
    <r>
      <rPr>
        <b/>
        <sz val="11"/>
        <rFont val="Arial"/>
        <family val="2"/>
      </rPr>
      <t xml:space="preserve">  - BASEADO NO LUCRO PRESUMIDO</t>
    </r>
  </si>
  <si>
    <t>horas extras - final de semana</t>
  </si>
  <si>
    <r>
      <t>Encargos Sociais</t>
    </r>
    <r>
      <rPr>
        <sz val="11"/>
        <rFont val="Arial"/>
        <family val="2"/>
      </rPr>
      <t xml:space="preserve"> provisões</t>
    </r>
  </si>
  <si>
    <r>
      <t>Depreciação</t>
    </r>
    <r>
      <rPr>
        <sz val="11"/>
        <rFont val="Arial"/>
        <family val="2"/>
      </rPr>
      <t xml:space="preserve"> mensal</t>
    </r>
    <r>
      <rPr>
        <sz val="11"/>
        <rFont val="Arial"/>
        <family val="2"/>
      </rPr>
      <t xml:space="preserve"> veiculos</t>
    </r>
  </si>
  <si>
    <t>depreciação mensal equipamentos</t>
  </si>
  <si>
    <r>
      <rPr>
        <sz val="11"/>
        <rFont val="Arial"/>
        <family val="2"/>
      </rPr>
      <t>Seguro Obrigatório</t>
    </r>
    <r>
      <rPr>
        <sz val="11"/>
        <rFont val="Arial"/>
        <family val="2"/>
      </rPr>
      <t xml:space="preserve"> e contra terceiros</t>
    </r>
  </si>
  <si>
    <t>ISSQN</t>
  </si>
  <si>
    <t>Consumo combustível veiculo em lts-diesel</t>
  </si>
  <si>
    <r>
      <t>Custo mensal gasolina maquinas</t>
    </r>
    <r>
      <rPr>
        <sz val="11"/>
        <rFont val="Arial"/>
        <family val="2"/>
      </rPr>
      <t xml:space="preserve"> lts</t>
    </r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</si>
  <si>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</si>
  <si>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</si>
  <si>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</si>
  <si>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</si>
  <si>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</si>
  <si>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</si>
  <si>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</si>
  <si>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</si>
  <si>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</si>
  <si>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</si>
  <si>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</si>
  <si>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Calça</t>
  </si>
  <si>
    <t>Camiseta manga curta</t>
  </si>
  <si>
    <t>Botina</t>
  </si>
  <si>
    <t>Luva de proteção</t>
  </si>
  <si>
    <t>Jaqueta</t>
  </si>
  <si>
    <t>capa de chuva</t>
  </si>
  <si>
    <t>Total -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</si>
  <si>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</si>
  <si>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</si>
  <si>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</si>
  <si>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</si>
  <si>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</si>
  <si>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</si>
  <si>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</si>
  <si>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</si>
  <si>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</si>
  <si>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</si>
  <si>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</si>
  <si>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</si>
  <si>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</si>
  <si>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</si>
  <si>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0,20%</t>
  </si>
  <si>
    <t>A5</t>
  </si>
  <si>
    <t>SEBRAE</t>
  </si>
  <si>
    <t>0,60%</t>
  </si>
  <si>
    <t>A6</t>
  </si>
  <si>
    <t>Salário educação</t>
  </si>
  <si>
    <t>A7</t>
  </si>
  <si>
    <t xml:space="preserve">Seguro contra acidentes de trabalho 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</si>
  <si>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</si>
  <si>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</si>
  <si>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</si>
  <si>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</si>
  <si>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</si>
  <si>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</si>
  <si>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</si>
  <si>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</si>
  <si>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</si>
  <si>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</si>
  <si>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</si>
  <si>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</si>
  <si>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</si>
  <si>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</si>
  <si>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</si>
  <si>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</si>
  <si>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</si>
  <si>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</si>
  <si>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</si>
  <si>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</si>
  <si>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</si>
  <si>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</si>
  <si>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</si>
  <si>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</si>
  <si>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</si>
  <si>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</si>
  <si>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</si>
  <si>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</si>
  <si>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</si>
  <si>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</si>
  <si>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</si>
  <si>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</si>
  <si>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</si>
  <si>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</si>
  <si>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</si>
  <si>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</si>
  <si>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</si>
  <si>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 xml:space="preserve">CÁLCULO DAS VERBAS INDENIZATÓRIAS DOS EMPREGADOS NO SETOR 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</si>
  <si>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</si>
  <si>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</si>
  <si>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</si>
  <si>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</si>
  <si>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"81290 - Atividade de limpeza não especif. anteriormente "</t>
  </si>
  <si>
    <t>5. Clique em Gerar Relatório</t>
  </si>
  <si>
    <t>6. Preencha as células em amarelo</t>
  </si>
  <si>
    <t>3. CAGED</t>
  </si>
  <si>
    <t>Rio Grande do Sul  - Atividade de limpeza não especif. anteriormente - CNAE 81290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</si>
  <si>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</si>
  <si>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</si>
  <si>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</si>
  <si>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</si>
  <si>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</si>
  <si>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</si>
  <si>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</si>
  <si>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</si>
  <si>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</si>
  <si>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</si>
  <si>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</si>
  <si>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</si>
  <si>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Estoque recuperado início do Período 01-05-2017</t>
  </si>
  <si>
    <t>Estoque recuperado final do Período 31-05-2018</t>
  </si>
  <si>
    <t>Variação Emprego Absoluta de 01-05-2017 a 31-05-2018</t>
  </si>
  <si>
    <t>Rotatividade</t>
  </si>
  <si>
    <t>Demitidos s/ Justa Causa em relação ao Estoque Médio</t>
  </si>
  <si>
    <t>Dias ano</t>
  </si>
  <si>
    <t>1/3 de férias (dias)</t>
  </si>
  <si>
    <t>Férias (dias)</t>
  </si>
  <si>
    <t>13º Salário (dias)</t>
  </si>
  <si>
    <t>Estoque Médio</t>
  </si>
  <si>
    <t>Multa FGTS</t>
  </si>
  <si>
    <t>Fração de tempo para gozo férias</t>
  </si>
  <si>
    <t>Dias de Aviso prévio</t>
  </si>
  <si>
    <t>Rotatividade temporal (meses)</t>
  </si>
  <si>
    <t xml:space="preserve">Outros diversos materiais - </t>
  </si>
  <si>
    <t>TOTAL DAS REMUNERAÇÕES</t>
  </si>
  <si>
    <t>1.1 Auxiliar de limpeza</t>
  </si>
  <si>
    <t>200 horas</t>
  </si>
  <si>
    <t>Contratação serviços de Auxiliar de Limpeza Interna em Tapejara</t>
  </si>
  <si>
    <t>Desconto legal 6%</t>
  </si>
  <si>
    <t>Desconto legal 19%</t>
  </si>
  <si>
    <t>Para todos cargos - 20 dias do mês</t>
  </si>
  <si>
    <t>Convenção sugerida: SINDICATO DOS TRABALHADORES EM EMP. DE ASSEIO, CONSERV, ZELADORIA, RECICL DE LIXO, LIMPEZA URB, AMBIENTAL E DE AREAS VERDES E EMP. DE SER TERCEIRIZ., CNPJ n. 10.141.903/0001-46,</t>
  </si>
  <si>
    <t>1.2 Assistente administrativo</t>
  </si>
  <si>
    <t>1. Mão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</si>
</sst>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0.0000"/>
  </numFmts>
  <fonts count="20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47"/>
      </patternFill>
    </fill>
    <fill>
      <patternFill patternType="solid">
        <fgColor indexed="55"/>
        <bgColor indexed="44"/>
      </patternFill>
    </fill>
    <fill>
      <patternFill patternType="solid">
        <fgColor indexed="47"/>
        <bgColor indexed="42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16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8" fontId="1" fillId="2" borderId="1" xfId="0" applyNumberFormat="1" applyFont="1" applyFill="1" applyBorder="1" applyAlignment="1">
      <alignment horizontal="right" vertical="top" wrapText="1"/>
    </xf>
    <xf numFmtId="43" fontId="1" fillId="2" borderId="1" xfId="1" applyFont="1" applyFill="1" applyBorder="1" applyAlignment="1">
      <alignment horizontal="right" vertical="top" wrapText="1"/>
    </xf>
    <xf numFmtId="43" fontId="2" fillId="2" borderId="1" xfId="1" applyFont="1" applyFill="1" applyBorder="1" applyAlignment="1">
      <alignment horizontal="right" vertical="top" wrapText="1"/>
    </xf>
    <xf numFmtId="43" fontId="1" fillId="2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right" vertical="top" wrapText="1"/>
    </xf>
    <xf numFmtId="9" fontId="3" fillId="0" borderId="1" xfId="2" applyFont="1" applyFill="1" applyBorder="1" applyAlignment="1">
      <alignment horizontal="center" vertical="top" shrinkToFit="1"/>
    </xf>
    <xf numFmtId="9" fontId="3" fillId="0" borderId="4" xfId="2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shrinkToFit="1"/>
    </xf>
    <xf numFmtId="43" fontId="2" fillId="0" borderId="1" xfId="0" applyNumberFormat="1" applyFont="1" applyFill="1" applyBorder="1" applyAlignment="1">
      <alignment horizontal="left" vertical="top" wrapText="1"/>
    </xf>
    <xf numFmtId="43" fontId="1" fillId="2" borderId="1" xfId="0" applyNumberFormat="1" applyFont="1" applyFill="1" applyBorder="1" applyAlignment="1">
      <alignment horizontal="left" vertical="top" wrapText="1"/>
    </xf>
    <xf numFmtId="43" fontId="1" fillId="2" borderId="3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top" shrinkToFit="1"/>
    </xf>
    <xf numFmtId="43" fontId="1" fillId="0" borderId="1" xfId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43" fontId="0" fillId="0" borderId="0" xfId="0" applyNumberFormat="1" applyFill="1" applyBorder="1" applyAlignment="1">
      <alignment horizontal="left" vertical="top"/>
    </xf>
    <xf numFmtId="8" fontId="2" fillId="0" borderId="1" xfId="1" applyNumberFormat="1" applyFont="1" applyFill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0" fontId="3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10" fillId="4" borderId="0" xfId="3" applyFont="1" applyFill="1"/>
    <xf numFmtId="0" fontId="9" fillId="4" borderId="0" xfId="3" applyFill="1"/>
    <xf numFmtId="0" fontId="11" fillId="0" borderId="0" xfId="0" applyFont="1" applyAlignment="1">
      <alignment vertical="center"/>
    </xf>
    <xf numFmtId="0" fontId="0" fillId="0" borderId="7" xfId="3" applyFont="1" applyBorder="1" applyAlignment="1">
      <alignment vertical="center"/>
    </xf>
    <xf numFmtId="43" fontId="0" fillId="0" borderId="7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1" fontId="4" fillId="2" borderId="4" xfId="0" applyNumberFormat="1" applyFont="1" applyFill="1" applyBorder="1" applyAlignment="1">
      <alignment horizontal="center" vertical="top" shrinkToFit="1"/>
    </xf>
    <xf numFmtId="8" fontId="1" fillId="2" borderId="3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43" fontId="15" fillId="0" borderId="1" xfId="1" applyFont="1" applyFill="1" applyBorder="1" applyAlignment="1">
      <alignment horizontal="center" vertical="top" shrinkToFit="1"/>
    </xf>
    <xf numFmtId="0" fontId="11" fillId="0" borderId="0" xfId="3" applyFont="1" applyAlignment="1">
      <alignment vertical="center"/>
    </xf>
    <xf numFmtId="0" fontId="0" fillId="0" borderId="0" xfId="3" applyFont="1"/>
    <xf numFmtId="4" fontId="0" fillId="0" borderId="0" xfId="3" applyNumberFormat="1" applyFont="1" applyBorder="1" applyAlignment="1">
      <alignment vertical="center"/>
    </xf>
    <xf numFmtId="0" fontId="13" fillId="0" borderId="0" xfId="3" applyFont="1" applyFill="1" applyAlignment="1">
      <alignment vertical="center"/>
    </xf>
    <xf numFmtId="0" fontId="16" fillId="0" borderId="10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10" fontId="2" fillId="0" borderId="11" xfId="3" applyNumberFormat="1" applyFont="1" applyBorder="1" applyAlignment="1">
      <alignment horizontal="right" vertical="center"/>
    </xf>
    <xf numFmtId="0" fontId="0" fillId="0" borderId="0" xfId="3" applyFont="1" applyBorder="1"/>
    <xf numFmtId="0" fontId="1" fillId="0" borderId="7" xfId="3" applyFont="1" applyBorder="1" applyAlignment="1">
      <alignment horizontal="left" vertical="center"/>
    </xf>
    <xf numFmtId="10" fontId="1" fillId="0" borderId="11" xfId="3" applyNumberFormat="1" applyFont="1" applyBorder="1" applyAlignment="1">
      <alignment horizontal="right" vertical="center"/>
    </xf>
    <xf numFmtId="0" fontId="16" fillId="7" borderId="10" xfId="3" applyFont="1" applyFill="1" applyBorder="1" applyAlignment="1">
      <alignment horizontal="left" vertical="center"/>
    </xf>
    <xf numFmtId="0" fontId="1" fillId="7" borderId="7" xfId="3" applyFont="1" applyFill="1" applyBorder="1" applyAlignment="1">
      <alignment horizontal="left" vertical="center"/>
    </xf>
    <xf numFmtId="10" fontId="1" fillId="7" borderId="11" xfId="3" applyNumberFormat="1" applyFont="1" applyFill="1" applyBorder="1" applyAlignment="1">
      <alignment horizontal="right" vertical="center"/>
    </xf>
    <xf numFmtId="10" fontId="0" fillId="0" borderId="0" xfId="3" applyNumberFormat="1" applyFont="1"/>
    <xf numFmtId="9" fontId="16" fillId="0" borderId="0" xfId="2" applyFont="1" applyFill="1" applyBorder="1" applyAlignment="1" applyProtection="1">
      <alignment horizontal="right" vertical="center"/>
    </xf>
    <xf numFmtId="10" fontId="0" fillId="0" borderId="0" xfId="3" applyNumberFormat="1" applyFont="1" applyBorder="1"/>
    <xf numFmtId="0" fontId="2" fillId="0" borderId="7" xfId="3" applyFont="1" applyBorder="1" applyAlignment="1">
      <alignment horizontal="left" vertical="center" wrapText="1"/>
    </xf>
    <xf numFmtId="0" fontId="17" fillId="0" borderId="7" xfId="3" applyFont="1" applyBorder="1" applyAlignment="1">
      <alignment horizontal="left" vertical="center"/>
    </xf>
    <xf numFmtId="10" fontId="17" fillId="0" borderId="11" xfId="3" applyNumberFormat="1" applyFont="1" applyBorder="1" applyAlignment="1">
      <alignment horizontal="right" vertical="center"/>
    </xf>
    <xf numFmtId="0" fontId="16" fillId="8" borderId="12" xfId="3" applyFont="1" applyFill="1" applyBorder="1" applyAlignment="1">
      <alignment horizontal="left" vertical="center"/>
    </xf>
    <xf numFmtId="0" fontId="17" fillId="8" borderId="13" xfId="3" applyFont="1" applyFill="1" applyBorder="1" applyAlignment="1">
      <alignment horizontal="left" vertical="center"/>
    </xf>
    <xf numFmtId="10" fontId="17" fillId="8" borderId="14" xfId="3" applyNumberFormat="1" applyFont="1" applyFill="1" applyBorder="1" applyAlignment="1">
      <alignment horizontal="right" vertical="center"/>
    </xf>
    <xf numFmtId="0" fontId="11" fillId="0" borderId="0" xfId="3" applyFont="1"/>
    <xf numFmtId="0" fontId="17" fillId="0" borderId="16" xfId="3" applyFont="1" applyBorder="1"/>
    <xf numFmtId="0" fontId="17" fillId="6" borderId="11" xfId="3" applyFont="1" applyFill="1" applyBorder="1"/>
    <xf numFmtId="0" fontId="17" fillId="0" borderId="10" xfId="3" applyFont="1" applyBorder="1"/>
    <xf numFmtId="0" fontId="2" fillId="0" borderId="10" xfId="3" applyFont="1" applyBorder="1"/>
    <xf numFmtId="0" fontId="2" fillId="6" borderId="11" xfId="3" applyFont="1" applyFill="1" applyBorder="1"/>
    <xf numFmtId="0" fontId="2" fillId="0" borderId="16" xfId="3" applyFont="1" applyBorder="1"/>
    <xf numFmtId="0" fontId="2" fillId="6" borderId="17" xfId="3" applyFont="1" applyFill="1" applyBorder="1"/>
    <xf numFmtId="0" fontId="17" fillId="0" borderId="18" xfId="3" applyFont="1" applyBorder="1"/>
    <xf numFmtId="0" fontId="2" fillId="0" borderId="19" xfId="3" applyFont="1" applyBorder="1"/>
    <xf numFmtId="0" fontId="2" fillId="0" borderId="20" xfId="3" applyFont="1" applyBorder="1"/>
    <xf numFmtId="0" fontId="2" fillId="6" borderId="21" xfId="3" applyFont="1" applyFill="1" applyBorder="1"/>
    <xf numFmtId="0" fontId="2" fillId="0" borderId="22" xfId="3" applyFont="1" applyBorder="1"/>
    <xf numFmtId="0" fontId="2" fillId="0" borderId="23" xfId="3" applyFont="1" applyBorder="1"/>
    <xf numFmtId="0" fontId="17" fillId="0" borderId="24" xfId="3" applyFont="1" applyBorder="1"/>
    <xf numFmtId="164" fontId="17" fillId="0" borderId="17" xfId="3" applyNumberFormat="1" applyFont="1" applyBorder="1"/>
    <xf numFmtId="0" fontId="17" fillId="0" borderId="25" xfId="3" applyFont="1" applyBorder="1"/>
    <xf numFmtId="0" fontId="17" fillId="0" borderId="17" xfId="3" applyFont="1" applyBorder="1"/>
    <xf numFmtId="0" fontId="1" fillId="0" borderId="17" xfId="3" applyFont="1" applyBorder="1"/>
    <xf numFmtId="9" fontId="1" fillId="0" borderId="17" xfId="3" applyNumberFormat="1" applyFont="1" applyBorder="1"/>
    <xf numFmtId="164" fontId="1" fillId="0" borderId="17" xfId="3" applyNumberFormat="1" applyFont="1" applyBorder="1"/>
    <xf numFmtId="0" fontId="17" fillId="0" borderId="11" xfId="3" applyFont="1" applyBorder="1"/>
    <xf numFmtId="0" fontId="17" fillId="0" borderId="26" xfId="3" applyFont="1" applyBorder="1"/>
    <xf numFmtId="164" fontId="1" fillId="0" borderId="27" xfId="3" applyNumberFormat="1" applyFont="1" applyBorder="1"/>
    <xf numFmtId="0" fontId="1" fillId="2" borderId="2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" fontId="3" fillId="10" borderId="1" xfId="0" applyNumberFormat="1" applyFont="1" applyFill="1" applyBorder="1" applyAlignment="1">
      <alignment horizontal="center" vertical="top" shrinkToFit="1"/>
    </xf>
    <xf numFmtId="43" fontId="2" fillId="0" borderId="1" xfId="1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1" fillId="5" borderId="6" xfId="3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9" fontId="2" fillId="0" borderId="2" xfId="1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9" fontId="2" fillId="0" borderId="2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43" fontId="2" fillId="0" borderId="2" xfId="1" applyFont="1" applyFill="1" applyBorder="1" applyAlignment="1">
      <alignment vertical="top" wrapText="1"/>
    </xf>
    <xf numFmtId="43" fontId="2" fillId="0" borderId="3" xfId="1" applyFont="1" applyFill="1" applyBorder="1" applyAlignment="1">
      <alignment vertical="top" wrapText="1"/>
    </xf>
    <xf numFmtId="43" fontId="2" fillId="0" borderId="8" xfId="1" applyFont="1" applyFill="1" applyBorder="1" applyAlignment="1">
      <alignment horizontal="center" vertical="top" wrapText="1"/>
    </xf>
    <xf numFmtId="43" fontId="12" fillId="0" borderId="2" xfId="1" applyFont="1" applyFill="1" applyBorder="1" applyAlignment="1">
      <alignment horizontal="center" vertical="top" wrapText="1"/>
    </xf>
    <xf numFmtId="43" fontId="12" fillId="0" borderId="3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left" vertical="top" wrapText="1" indent="4"/>
    </xf>
    <xf numFmtId="43" fontId="2" fillId="0" borderId="2" xfId="1" applyFont="1" applyFill="1" applyBorder="1" applyAlignment="1">
      <alignment horizontal="right" vertical="top" wrapText="1" indent="2"/>
    </xf>
    <xf numFmtId="43" fontId="2" fillId="0" borderId="3" xfId="1" applyFont="1" applyFill="1" applyBorder="1" applyAlignment="1">
      <alignment horizontal="right" vertical="top" wrapText="1" indent="2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 indent="3" shrinkToFit="1"/>
    </xf>
    <xf numFmtId="4" fontId="3" fillId="0" borderId="3" xfId="0" applyNumberFormat="1" applyFont="1" applyFill="1" applyBorder="1" applyAlignment="1">
      <alignment horizontal="left" vertical="top" indent="3" shrinkToFit="1"/>
    </xf>
    <xf numFmtId="8" fontId="2" fillId="0" borderId="2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43" fontId="2" fillId="0" borderId="2" xfId="1" applyFont="1" applyFill="1" applyBorder="1" applyAlignment="1">
      <alignment horizontal="right" vertical="top" wrapText="1"/>
    </xf>
    <xf numFmtId="43" fontId="2" fillId="0" borderId="3" xfId="1" applyFont="1" applyFill="1" applyBorder="1" applyAlignment="1">
      <alignment horizontal="right" vertical="top" wrapText="1"/>
    </xf>
    <xf numFmtId="4" fontId="3" fillId="0" borderId="4" xfId="0" applyNumberFormat="1" applyFont="1" applyFill="1" applyBorder="1" applyAlignment="1">
      <alignment horizontal="center" vertical="top" shrinkToFit="1"/>
    </xf>
    <xf numFmtId="4" fontId="3" fillId="0" borderId="3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 indent="15"/>
    </xf>
    <xf numFmtId="0" fontId="1" fillId="2" borderId="4" xfId="0" applyFont="1" applyFill="1" applyBorder="1" applyAlignment="1">
      <alignment horizontal="left" vertical="top" wrapText="1" indent="15"/>
    </xf>
    <xf numFmtId="0" fontId="0" fillId="2" borderId="4" xfId="0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13" fillId="5" borderId="9" xfId="3" applyFont="1" applyFill="1" applyBorder="1" applyAlignment="1">
      <alignment horizontal="center" vertical="center"/>
    </xf>
    <xf numFmtId="0" fontId="0" fillId="0" borderId="0" xfId="3" applyFont="1" applyBorder="1" applyAlignment="1">
      <alignment horizontal="left" wrapText="1"/>
    </xf>
    <xf numFmtId="0" fontId="13" fillId="9" borderId="9" xfId="3" applyFont="1" applyFill="1" applyBorder="1" applyAlignment="1">
      <alignment horizontal="center"/>
    </xf>
    <xf numFmtId="0" fontId="18" fillId="0" borderId="15" xfId="3" applyFont="1" applyBorder="1" applyAlignment="1">
      <alignment horizontal="center"/>
    </xf>
  </cellXfs>
  <cellStyles count="4">
    <cellStyle name="Excel Built-in Normal" xfId="3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33;zar\Documents\Arquivos\Empresa%20de%20consultoria\a%20prefeituras\Nao%20me%20toque\planilhas%20de%20custos\Planilha%20de%20custos-%20Servi&#231;o%20de%20jardinag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impeza"/>
      <sheetName val="2.Encargos Sociais"/>
      <sheetName val="3.CAGED"/>
      <sheetName val="4.BDI"/>
      <sheetName val="5. Depreciação"/>
      <sheetName val="Horários"/>
    </sheetNames>
    <sheetDataSet>
      <sheetData sheetId="0"/>
      <sheetData sheetId="1"/>
      <sheetData sheetId="2">
        <row r="30">
          <cell r="C30">
            <v>360</v>
          </cell>
        </row>
        <row r="33">
          <cell r="C33">
            <v>30</v>
          </cell>
        </row>
        <row r="39">
          <cell r="C39">
            <v>22.477007970570202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topLeftCell="A38" zoomScale="90" zoomScaleNormal="90" workbookViewId="0">
      <selection activeCell="E113" sqref="E113"/>
    </sheetView>
  </sheetViews>
  <sheetFormatPr defaultRowHeight="12.75" x14ac:dyDescent="0.2"/>
  <cols>
    <col min="1" max="1" width="49.33203125" customWidth="1"/>
    <col min="2" max="2" width="22.5" customWidth="1"/>
    <col min="3" max="3" width="8.1640625" customWidth="1"/>
    <col min="4" max="4" width="14.5" customWidth="1"/>
    <col min="5" max="5" width="25.5" customWidth="1"/>
    <col min="7" max="7" width="13.5" bestFit="1" customWidth="1"/>
  </cols>
  <sheetData>
    <row r="1" spans="1:6" ht="15.75" customHeight="1" thickTop="1" thickBot="1" x14ac:dyDescent="0.25">
      <c r="A1" s="114" t="s">
        <v>166</v>
      </c>
      <c r="B1" s="114"/>
      <c r="C1" s="114"/>
      <c r="D1" s="114"/>
      <c r="E1" s="114"/>
      <c r="F1" s="114"/>
    </row>
    <row r="2" spans="1:6" ht="15.75" customHeight="1" thickTop="1" x14ac:dyDescent="0.2">
      <c r="A2" s="114"/>
      <c r="B2" s="114"/>
      <c r="C2" s="114"/>
      <c r="D2" s="114"/>
      <c r="E2" s="114"/>
      <c r="F2" s="114"/>
    </row>
    <row r="3" spans="1:6" ht="33" customHeight="1" x14ac:dyDescent="0.2">
      <c r="A3" s="113" t="s">
        <v>172</v>
      </c>
      <c r="B3" s="113"/>
      <c r="C3" s="113"/>
      <c r="D3" s="113"/>
      <c r="E3" s="113"/>
    </row>
    <row r="4" spans="1:6" ht="14.45" customHeight="1" x14ac:dyDescent="0.2">
      <c r="A4" s="5"/>
      <c r="B4" s="5"/>
      <c r="C4" s="115"/>
      <c r="D4" s="116"/>
      <c r="E4" s="5"/>
    </row>
    <row r="5" spans="1:6" ht="15.75" customHeight="1" x14ac:dyDescent="0.2">
      <c r="A5" s="117" t="s">
        <v>164</v>
      </c>
      <c r="B5" s="118"/>
      <c r="C5" s="118"/>
      <c r="D5" s="118"/>
      <c r="E5" s="119"/>
    </row>
    <row r="6" spans="1:6" ht="15.75" customHeight="1" x14ac:dyDescent="0.2">
      <c r="A6" s="1" t="s">
        <v>0</v>
      </c>
      <c r="B6" s="2" t="s">
        <v>165</v>
      </c>
      <c r="C6" s="120">
        <f>(1314.09/220)*200</f>
        <v>1194.6272727272726</v>
      </c>
      <c r="D6" s="121"/>
      <c r="E6" s="17">
        <f>C6</f>
        <v>1194.6272727272726</v>
      </c>
    </row>
    <row r="7" spans="1:6" ht="15.75" customHeight="1" x14ac:dyDescent="0.2">
      <c r="A7" s="1" t="s">
        <v>1</v>
      </c>
      <c r="B7" s="3">
        <v>0.2</v>
      </c>
      <c r="C7" s="122">
        <f>C6*B7</f>
        <v>238.92545454545453</v>
      </c>
      <c r="D7" s="123"/>
      <c r="E7" s="17">
        <f t="shared" ref="E7" si="0">C7</f>
        <v>238.92545454545453</v>
      </c>
    </row>
    <row r="8" spans="1:6" ht="15.75" customHeight="1" x14ac:dyDescent="0.2">
      <c r="A8" s="1" t="s">
        <v>41</v>
      </c>
      <c r="B8" s="32">
        <v>0</v>
      </c>
      <c r="C8" s="15"/>
      <c r="D8" s="16"/>
      <c r="E8" s="23">
        <f>B8*D8</f>
        <v>0</v>
      </c>
    </row>
    <row r="9" spans="1:6" ht="15.75" customHeight="1" x14ac:dyDescent="0.2">
      <c r="A9" s="22" t="s">
        <v>42</v>
      </c>
      <c r="B9" s="13">
        <v>0.72540000000000004</v>
      </c>
      <c r="C9" s="122">
        <f>(E6+E7+E8)*B9</f>
        <v>1039.8991483636364</v>
      </c>
      <c r="D9" s="123"/>
      <c r="E9" s="17">
        <f t="shared" ref="E9" si="1">C9</f>
        <v>1039.8991483636364</v>
      </c>
    </row>
    <row r="10" spans="1:6" ht="15.75" customHeight="1" x14ac:dyDescent="0.2">
      <c r="A10" s="124" t="s">
        <v>2</v>
      </c>
      <c r="B10" s="125"/>
      <c r="C10" s="115"/>
      <c r="D10" s="116"/>
      <c r="E10" s="33">
        <f>SUM(E6:E9)</f>
        <v>2473.4518756363636</v>
      </c>
    </row>
    <row r="11" spans="1:6" ht="15.75" customHeight="1" x14ac:dyDescent="0.2">
      <c r="A11" s="6" t="s">
        <v>66</v>
      </c>
      <c r="B11" s="7">
        <v>75</v>
      </c>
      <c r="C11" s="126"/>
      <c r="D11" s="127"/>
      <c r="E11" s="18">
        <f>E10*B11</f>
        <v>185508.89067272728</v>
      </c>
    </row>
    <row r="12" spans="1:6" ht="15.75" customHeight="1" x14ac:dyDescent="0.2">
      <c r="A12" s="107"/>
      <c r="B12" s="55"/>
      <c r="C12" s="108"/>
      <c r="D12" s="108"/>
      <c r="E12" s="56"/>
    </row>
    <row r="13" spans="1:6" ht="15.75" customHeight="1" x14ac:dyDescent="0.2">
      <c r="A13" s="117" t="s">
        <v>171</v>
      </c>
      <c r="B13" s="118"/>
      <c r="C13" s="118"/>
      <c r="D13" s="118"/>
      <c r="E13" s="119"/>
    </row>
    <row r="14" spans="1:6" ht="15.75" customHeight="1" x14ac:dyDescent="0.2">
      <c r="A14" s="1" t="s">
        <v>0</v>
      </c>
      <c r="B14" s="2" t="s">
        <v>165</v>
      </c>
      <c r="C14" s="120">
        <f>(1717.39/220)*200</f>
        <v>1561.2636363636364</v>
      </c>
      <c r="D14" s="121"/>
      <c r="E14" s="17">
        <f>C14</f>
        <v>1561.2636363636364</v>
      </c>
    </row>
    <row r="15" spans="1:6" ht="15.75" customHeight="1" x14ac:dyDescent="0.2">
      <c r="A15" s="1" t="s">
        <v>1</v>
      </c>
      <c r="B15" s="3">
        <v>0</v>
      </c>
      <c r="C15" s="122">
        <f>C14*B15</f>
        <v>0</v>
      </c>
      <c r="D15" s="123"/>
      <c r="E15" s="17">
        <f t="shared" ref="E15" si="2">C15</f>
        <v>0</v>
      </c>
    </row>
    <row r="16" spans="1:6" ht="15.75" customHeight="1" x14ac:dyDescent="0.2">
      <c r="A16" s="1" t="s">
        <v>41</v>
      </c>
      <c r="B16" s="32">
        <v>0</v>
      </c>
      <c r="C16" s="109"/>
      <c r="D16" s="110"/>
      <c r="E16" s="23">
        <f>B16*D16</f>
        <v>0</v>
      </c>
    </row>
    <row r="17" spans="1:5" ht="15.75" customHeight="1" x14ac:dyDescent="0.2">
      <c r="A17" s="22" t="s">
        <v>42</v>
      </c>
      <c r="B17" s="13">
        <v>0.72540000000000004</v>
      </c>
      <c r="C17" s="122">
        <f>(E14+E15+E16)*B17</f>
        <v>1132.5406418181819</v>
      </c>
      <c r="D17" s="123"/>
      <c r="E17" s="17">
        <f t="shared" ref="E17" si="3">C17</f>
        <v>1132.5406418181819</v>
      </c>
    </row>
    <row r="18" spans="1:5" ht="15.75" customHeight="1" x14ac:dyDescent="0.2">
      <c r="A18" s="124" t="s">
        <v>2</v>
      </c>
      <c r="B18" s="125"/>
      <c r="C18" s="115"/>
      <c r="D18" s="116"/>
      <c r="E18" s="33">
        <f>SUM(E14:E17)</f>
        <v>2693.8042781818185</v>
      </c>
    </row>
    <row r="19" spans="1:5" ht="15.75" customHeight="1" x14ac:dyDescent="0.2">
      <c r="A19" s="6" t="s">
        <v>66</v>
      </c>
      <c r="B19" s="7">
        <v>1</v>
      </c>
      <c r="C19" s="126"/>
      <c r="D19" s="127"/>
      <c r="E19" s="18">
        <f>E18*B19</f>
        <v>2693.8042781818185</v>
      </c>
    </row>
    <row r="20" spans="1:5" ht="15.75" customHeight="1" x14ac:dyDescent="0.2">
      <c r="A20" s="107"/>
      <c r="B20" s="55"/>
      <c r="C20" s="108"/>
      <c r="D20" s="108"/>
      <c r="E20" s="56"/>
    </row>
    <row r="21" spans="1:5" ht="15.75" customHeight="1" x14ac:dyDescent="0.2">
      <c r="A21" s="117"/>
      <c r="B21" s="118"/>
      <c r="C21" s="118"/>
      <c r="D21" s="118"/>
      <c r="E21" s="119"/>
    </row>
    <row r="22" spans="1:5" ht="15.75" customHeight="1" x14ac:dyDescent="0.2">
      <c r="A22" s="1"/>
      <c r="B22" s="2"/>
      <c r="C22" s="120"/>
      <c r="D22" s="121"/>
      <c r="E22" s="17"/>
    </row>
    <row r="23" spans="1:5" ht="15.75" customHeight="1" x14ac:dyDescent="0.2">
      <c r="A23" s="1"/>
      <c r="B23" s="3"/>
      <c r="C23" s="122"/>
      <c r="D23" s="123"/>
      <c r="E23" s="17"/>
    </row>
    <row r="24" spans="1:5" ht="15.75" customHeight="1" x14ac:dyDescent="0.2">
      <c r="A24" s="1"/>
      <c r="B24" s="32"/>
      <c r="C24" s="47"/>
      <c r="D24" s="48"/>
      <c r="E24" s="23"/>
    </row>
    <row r="25" spans="1:5" ht="15.75" customHeight="1" x14ac:dyDescent="0.2">
      <c r="A25" s="22"/>
      <c r="B25" s="13"/>
      <c r="C25" s="122"/>
      <c r="D25" s="123"/>
      <c r="E25" s="17"/>
    </row>
    <row r="26" spans="1:5" ht="15.75" customHeight="1" x14ac:dyDescent="0.2">
      <c r="A26" s="124"/>
      <c r="B26" s="125"/>
      <c r="C26" s="115"/>
      <c r="D26" s="116"/>
      <c r="E26" s="33"/>
    </row>
    <row r="27" spans="1:5" ht="15.75" customHeight="1" x14ac:dyDescent="0.2">
      <c r="A27" s="6"/>
      <c r="B27" s="7"/>
      <c r="C27" s="126"/>
      <c r="D27" s="127"/>
      <c r="E27" s="18"/>
    </row>
    <row r="28" spans="1:5" ht="15.75" customHeight="1" x14ac:dyDescent="0.2">
      <c r="A28" s="107"/>
      <c r="B28" s="55"/>
      <c r="C28" s="108"/>
      <c r="D28" s="108"/>
      <c r="E28" s="56"/>
    </row>
    <row r="29" spans="1:5" ht="15.75" customHeight="1" x14ac:dyDescent="0.2">
      <c r="A29" s="107" t="s">
        <v>163</v>
      </c>
      <c r="B29" s="55"/>
      <c r="C29" s="108"/>
      <c r="D29" s="108"/>
      <c r="E29" s="56">
        <f>E19+E11</f>
        <v>188202.69495090909</v>
      </c>
    </row>
    <row r="30" spans="1:5" ht="14.45" customHeight="1" x14ac:dyDescent="0.2">
      <c r="A30" s="115"/>
      <c r="B30" s="128"/>
      <c r="C30" s="128"/>
      <c r="D30" s="128"/>
      <c r="E30" s="116"/>
    </row>
    <row r="31" spans="1:5" ht="15.75" customHeight="1" x14ac:dyDescent="0.2">
      <c r="A31" s="117" t="s">
        <v>3</v>
      </c>
      <c r="B31" s="118"/>
      <c r="C31" s="118"/>
      <c r="D31" s="118"/>
      <c r="E31" s="119"/>
    </row>
    <row r="32" spans="1:5" ht="15.75" customHeight="1" x14ac:dyDescent="0.2">
      <c r="A32" s="1" t="s">
        <v>169</v>
      </c>
      <c r="B32" s="111">
        <f>B19+B11</f>
        <v>76</v>
      </c>
      <c r="C32" s="120">
        <f>2.39*0.94</f>
        <v>2.2465999999999999</v>
      </c>
      <c r="D32" s="121"/>
      <c r="E32" s="17">
        <f>C32*B32*20*2</f>
        <v>6829.6640000000007</v>
      </c>
    </row>
    <row r="33" spans="1:5" ht="15.75" customHeight="1" x14ac:dyDescent="0.2">
      <c r="A33" s="1"/>
      <c r="B33" s="10"/>
      <c r="C33" s="120"/>
      <c r="D33" s="121"/>
      <c r="E33" s="17">
        <f t="shared" ref="E33" si="4">C33*B33</f>
        <v>0</v>
      </c>
    </row>
    <row r="34" spans="1:5" ht="15.75" customHeight="1" x14ac:dyDescent="0.2">
      <c r="A34" s="1" t="s">
        <v>167</v>
      </c>
      <c r="B34" s="10"/>
      <c r="C34" s="129">
        <v>-0.06</v>
      </c>
      <c r="D34" s="121"/>
      <c r="E34" s="17">
        <f>E32*C34</f>
        <v>-409.77984000000004</v>
      </c>
    </row>
    <row r="35" spans="1:5" ht="15.75" customHeight="1" x14ac:dyDescent="0.2">
      <c r="A35" s="117" t="s">
        <v>4</v>
      </c>
      <c r="B35" s="118"/>
      <c r="C35" s="118"/>
      <c r="D35" s="119"/>
      <c r="E35" s="19">
        <f>SUM(E32:E34)</f>
        <v>6419.8841600000005</v>
      </c>
    </row>
    <row r="36" spans="1:5" ht="14.45" customHeight="1" x14ac:dyDescent="0.2">
      <c r="A36" s="115"/>
      <c r="B36" s="128"/>
      <c r="C36" s="128"/>
      <c r="D36" s="128"/>
      <c r="E36" s="116"/>
    </row>
    <row r="37" spans="1:5" ht="15.75" customHeight="1" x14ac:dyDescent="0.2">
      <c r="A37" s="117" t="s">
        <v>5</v>
      </c>
      <c r="B37" s="118"/>
      <c r="C37" s="118"/>
      <c r="D37" s="118"/>
      <c r="E37" s="119"/>
    </row>
    <row r="38" spans="1:5" ht="15.75" customHeight="1" x14ac:dyDescent="0.2">
      <c r="A38" s="22" t="str">
        <f>A32</f>
        <v>Para todos cargos - 20 dias do mês</v>
      </c>
      <c r="B38" s="111">
        <f>B32</f>
        <v>76</v>
      </c>
      <c r="C38" s="130">
        <v>20.18</v>
      </c>
      <c r="D38" s="131"/>
      <c r="E38" s="17">
        <f>C38*B38*20</f>
        <v>30673.600000000002</v>
      </c>
    </row>
    <row r="39" spans="1:5" ht="15.75" customHeight="1" x14ac:dyDescent="0.2">
      <c r="A39" s="1"/>
      <c r="B39" s="10"/>
      <c r="C39" s="130"/>
      <c r="D39" s="131"/>
      <c r="E39" s="17">
        <f t="shared" ref="E39" si="5">C39*B39</f>
        <v>0</v>
      </c>
    </row>
    <row r="40" spans="1:5" ht="15.75" customHeight="1" x14ac:dyDescent="0.2">
      <c r="A40" s="1" t="s">
        <v>168</v>
      </c>
      <c r="B40" s="10"/>
      <c r="C40" s="132">
        <v>-0.19</v>
      </c>
      <c r="D40" s="131"/>
      <c r="E40" s="17">
        <f>E38*C40</f>
        <v>-5827.9840000000004</v>
      </c>
    </row>
    <row r="41" spans="1:5" ht="15.75" customHeight="1" x14ac:dyDescent="0.2">
      <c r="A41" s="117" t="s">
        <v>6</v>
      </c>
      <c r="B41" s="118"/>
      <c r="C41" s="118"/>
      <c r="D41" s="119"/>
      <c r="E41" s="19">
        <f>SUM(E38:E40)</f>
        <v>24845.616000000002</v>
      </c>
    </row>
    <row r="42" spans="1:5" ht="14.45" customHeight="1" x14ac:dyDescent="0.2">
      <c r="A42" s="115"/>
      <c r="B42" s="128"/>
      <c r="C42" s="128"/>
      <c r="D42" s="128"/>
      <c r="E42" s="116"/>
    </row>
    <row r="43" spans="1:5" ht="15.75" customHeight="1" x14ac:dyDescent="0.2">
      <c r="A43" s="117" t="s">
        <v>7</v>
      </c>
      <c r="B43" s="118"/>
      <c r="C43" s="118"/>
      <c r="D43" s="118"/>
      <c r="E43" s="119"/>
    </row>
    <row r="44" spans="1:5" ht="15.75" customHeight="1" x14ac:dyDescent="0.2">
      <c r="A44" s="52" t="s">
        <v>60</v>
      </c>
      <c r="B44" s="53">
        <v>6</v>
      </c>
      <c r="C44" s="136">
        <v>55</v>
      </c>
      <c r="D44" s="121"/>
      <c r="E44" s="17">
        <f>C44*B44</f>
        <v>330</v>
      </c>
    </row>
    <row r="45" spans="1:5" ht="15.75" customHeight="1" x14ac:dyDescent="0.2">
      <c r="A45" s="52" t="s">
        <v>61</v>
      </c>
      <c r="B45" s="53">
        <v>4</v>
      </c>
      <c r="C45" s="136">
        <v>40</v>
      </c>
      <c r="D45" s="121"/>
      <c r="E45" s="17">
        <f t="shared" ref="E45:E49" si="6">C45*B45</f>
        <v>160</v>
      </c>
    </row>
    <row r="46" spans="1:5" ht="15.75" customHeight="1" x14ac:dyDescent="0.2">
      <c r="A46" s="52" t="s">
        <v>62</v>
      </c>
      <c r="B46" s="53">
        <v>6</v>
      </c>
      <c r="C46" s="136">
        <v>50</v>
      </c>
      <c r="D46" s="121"/>
      <c r="E46" s="17">
        <f t="shared" si="6"/>
        <v>300</v>
      </c>
    </row>
    <row r="47" spans="1:5" ht="15.75" customHeight="1" x14ac:dyDescent="0.2">
      <c r="A47" s="52" t="s">
        <v>63</v>
      </c>
      <c r="B47" s="53">
        <v>62</v>
      </c>
      <c r="C47" s="136">
        <v>1</v>
      </c>
      <c r="D47" s="121"/>
      <c r="E47" s="17">
        <f t="shared" si="6"/>
        <v>62</v>
      </c>
    </row>
    <row r="48" spans="1:5" ht="15.75" customHeight="1" x14ac:dyDescent="0.2">
      <c r="A48" s="52" t="s">
        <v>64</v>
      </c>
      <c r="B48" s="53">
        <v>3</v>
      </c>
      <c r="C48" s="136">
        <v>60</v>
      </c>
      <c r="D48" s="121"/>
      <c r="E48" s="17">
        <f t="shared" si="6"/>
        <v>180</v>
      </c>
    </row>
    <row r="49" spans="1:7" ht="15.75" customHeight="1" x14ac:dyDescent="0.2">
      <c r="A49" s="57" t="s">
        <v>65</v>
      </c>
      <c r="B49" s="58">
        <v>10</v>
      </c>
      <c r="C49" s="137">
        <v>5</v>
      </c>
      <c r="D49" s="138"/>
      <c r="E49" s="17">
        <f t="shared" si="6"/>
        <v>50</v>
      </c>
    </row>
    <row r="50" spans="1:7" ht="15.75" customHeight="1" x14ac:dyDescent="0.2">
      <c r="A50" s="1"/>
      <c r="B50" s="10"/>
      <c r="C50" s="130"/>
      <c r="D50" s="131"/>
      <c r="E50" s="17"/>
    </row>
    <row r="51" spans="1:7" ht="15.75" customHeight="1" x14ac:dyDescent="0.2">
      <c r="A51" s="1"/>
      <c r="B51" s="10"/>
      <c r="C51" s="130"/>
      <c r="D51" s="131"/>
      <c r="E51" s="17"/>
    </row>
    <row r="52" spans="1:7" ht="15.75" customHeight="1" x14ac:dyDescent="0.2">
      <c r="A52" s="124" t="s">
        <v>2</v>
      </c>
      <c r="B52" s="133"/>
      <c r="C52" s="133"/>
      <c r="D52" s="125"/>
      <c r="E52" s="17">
        <f>SUM(E44:E51)</f>
        <v>1082</v>
      </c>
    </row>
    <row r="53" spans="1:7" ht="15.75" customHeight="1" x14ac:dyDescent="0.2">
      <c r="A53" s="117" t="s">
        <v>8</v>
      </c>
      <c r="B53" s="118"/>
      <c r="C53" s="118"/>
      <c r="D53" s="119"/>
      <c r="E53" s="19">
        <f>E52</f>
        <v>1082</v>
      </c>
    </row>
    <row r="54" spans="1:7" ht="15.75" customHeight="1" x14ac:dyDescent="0.2">
      <c r="A54" s="117" t="s">
        <v>9</v>
      </c>
      <c r="B54" s="118"/>
      <c r="C54" s="118"/>
      <c r="D54" s="118"/>
      <c r="E54" s="119"/>
      <c r="G54" s="54"/>
    </row>
    <row r="55" spans="1:7" ht="15.75" customHeight="1" x14ac:dyDescent="0.2">
      <c r="A55" s="124" t="s">
        <v>10</v>
      </c>
      <c r="B55" s="133"/>
      <c r="C55" s="133"/>
      <c r="D55" s="133"/>
      <c r="E55" s="125"/>
    </row>
    <row r="56" spans="1:7" ht="15.75" customHeight="1" x14ac:dyDescent="0.2">
      <c r="A56" s="1"/>
      <c r="B56" s="38"/>
      <c r="C56" s="134"/>
      <c r="D56" s="135"/>
      <c r="E56" s="17">
        <f>C56*B56</f>
        <v>0</v>
      </c>
    </row>
    <row r="57" spans="1:7" ht="15.75" customHeight="1" x14ac:dyDescent="0.2">
      <c r="A57" s="1"/>
      <c r="B57" s="38"/>
      <c r="C57" s="134"/>
      <c r="D57" s="135"/>
      <c r="E57" s="17">
        <f t="shared" ref="E57:E61" si="7">C57*B57</f>
        <v>0</v>
      </c>
    </row>
    <row r="58" spans="1:7" ht="15.75" customHeight="1" x14ac:dyDescent="0.2">
      <c r="A58" s="1"/>
      <c r="B58" s="38"/>
      <c r="C58" s="134"/>
      <c r="D58" s="135"/>
      <c r="E58" s="17">
        <f t="shared" si="7"/>
        <v>0</v>
      </c>
    </row>
    <row r="59" spans="1:7" ht="15.75" customHeight="1" x14ac:dyDescent="0.2">
      <c r="A59" s="1"/>
      <c r="B59" s="38"/>
      <c r="C59" s="141"/>
      <c r="D59" s="142"/>
      <c r="E59" s="17">
        <f t="shared" si="7"/>
        <v>0</v>
      </c>
    </row>
    <row r="60" spans="1:7" ht="26.25" customHeight="1" x14ac:dyDescent="0.2">
      <c r="A60" s="1"/>
      <c r="B60" s="39"/>
      <c r="C60" s="150"/>
      <c r="D60" s="151"/>
      <c r="E60" s="17">
        <f t="shared" si="7"/>
        <v>0</v>
      </c>
    </row>
    <row r="61" spans="1:7" ht="15.75" customHeight="1" x14ac:dyDescent="0.2">
      <c r="A61" s="1"/>
      <c r="B61" s="39"/>
      <c r="C61" s="120"/>
      <c r="D61" s="121"/>
      <c r="E61" s="17">
        <f t="shared" si="7"/>
        <v>0</v>
      </c>
    </row>
    <row r="62" spans="1:7" ht="15.75" customHeight="1" x14ac:dyDescent="0.2">
      <c r="A62" s="143" t="s">
        <v>11</v>
      </c>
      <c r="B62" s="144"/>
      <c r="C62" s="144"/>
      <c r="D62" s="145"/>
      <c r="E62" s="20">
        <f>SUM(E56:E61)</f>
        <v>0</v>
      </c>
    </row>
    <row r="63" spans="1:7" ht="14.45" customHeight="1" x14ac:dyDescent="0.2">
      <c r="A63" s="115"/>
      <c r="B63" s="128"/>
      <c r="C63" s="128"/>
      <c r="D63" s="128"/>
      <c r="E63" s="116"/>
    </row>
    <row r="64" spans="1:7" ht="15.75" customHeight="1" x14ac:dyDescent="0.2">
      <c r="A64" s="117" t="s">
        <v>12</v>
      </c>
      <c r="B64" s="118"/>
      <c r="C64" s="118"/>
      <c r="D64" s="118"/>
      <c r="E64" s="119"/>
    </row>
    <row r="65" spans="1:7" ht="15.75" customHeight="1" x14ac:dyDescent="0.2">
      <c r="A65" s="22" t="s">
        <v>43</v>
      </c>
      <c r="B65" s="10"/>
      <c r="C65" s="146">
        <f>E60</f>
        <v>0</v>
      </c>
      <c r="D65" s="147"/>
      <c r="E65" s="17">
        <f>C65/60</f>
        <v>0</v>
      </c>
    </row>
    <row r="66" spans="1:7" ht="15.75" customHeight="1" x14ac:dyDescent="0.2">
      <c r="A66" s="34" t="s">
        <v>44</v>
      </c>
      <c r="B66" s="35"/>
      <c r="C66" s="152">
        <f>E62-C65</f>
        <v>0</v>
      </c>
      <c r="D66" s="153"/>
      <c r="E66" s="17">
        <f>C66/120</f>
        <v>0</v>
      </c>
    </row>
    <row r="67" spans="1:7" ht="15.75" customHeight="1" x14ac:dyDescent="0.2">
      <c r="A67" s="117" t="s">
        <v>13</v>
      </c>
      <c r="B67" s="118"/>
      <c r="C67" s="118"/>
      <c r="D67" s="119"/>
      <c r="E67" s="21">
        <f>E65+E66</f>
        <v>0</v>
      </c>
    </row>
    <row r="68" spans="1:7" ht="14.45" customHeight="1" x14ac:dyDescent="0.2">
      <c r="A68" s="115"/>
      <c r="B68" s="128"/>
      <c r="C68" s="128"/>
      <c r="D68" s="128"/>
      <c r="E68" s="116"/>
    </row>
    <row r="69" spans="1:7" ht="15.75" customHeight="1" x14ac:dyDescent="0.2">
      <c r="A69" s="117" t="s">
        <v>14</v>
      </c>
      <c r="B69" s="118"/>
      <c r="C69" s="118"/>
      <c r="D69" s="118"/>
      <c r="E69" s="119"/>
      <c r="G69" s="36"/>
    </row>
    <row r="70" spans="1:7" ht="15.75" customHeight="1" x14ac:dyDescent="0.2">
      <c r="A70" s="1" t="s">
        <v>15</v>
      </c>
      <c r="B70" s="10">
        <v>1</v>
      </c>
      <c r="C70" s="148">
        <v>0</v>
      </c>
      <c r="D70" s="149"/>
      <c r="E70" s="37">
        <f>C70</f>
        <v>0</v>
      </c>
      <c r="G70" s="36"/>
    </row>
    <row r="71" spans="1:7" ht="15.75" customHeight="1" x14ac:dyDescent="0.2">
      <c r="A71" s="22" t="s">
        <v>45</v>
      </c>
      <c r="B71" s="10">
        <v>1</v>
      </c>
      <c r="C71" s="150">
        <v>0</v>
      </c>
      <c r="D71" s="151"/>
      <c r="E71" s="112">
        <f>C71</f>
        <v>0</v>
      </c>
      <c r="G71" s="36"/>
    </row>
    <row r="72" spans="1:7" ht="15.75" customHeight="1" x14ac:dyDescent="0.2">
      <c r="A72" s="1"/>
      <c r="B72" s="10"/>
      <c r="C72" s="154"/>
      <c r="D72" s="149"/>
      <c r="E72" s="17">
        <f t="shared" ref="E72" si="8">C72*B72</f>
        <v>0</v>
      </c>
    </row>
    <row r="73" spans="1:7" ht="15.75" customHeight="1" x14ac:dyDescent="0.2">
      <c r="A73" s="124" t="s">
        <v>2</v>
      </c>
      <c r="B73" s="133"/>
      <c r="C73" s="133"/>
      <c r="D73" s="125"/>
      <c r="E73" s="17">
        <f>SUM(E70:E72)</f>
        <v>0</v>
      </c>
    </row>
    <row r="74" spans="1:7" ht="15.75" customHeight="1" x14ac:dyDescent="0.2">
      <c r="A74" s="117" t="s">
        <v>16</v>
      </c>
      <c r="B74" s="118"/>
      <c r="C74" s="118"/>
      <c r="D74" s="119"/>
      <c r="E74" s="19">
        <f>E73/12</f>
        <v>0</v>
      </c>
    </row>
    <row r="75" spans="1:7" ht="14.45" customHeight="1" x14ac:dyDescent="0.2">
      <c r="A75" s="115"/>
      <c r="B75" s="128"/>
      <c r="C75" s="128"/>
      <c r="D75" s="128"/>
      <c r="E75" s="116"/>
    </row>
    <row r="76" spans="1:7" ht="15.75" customHeight="1" x14ac:dyDescent="0.2">
      <c r="A76" s="117" t="s">
        <v>17</v>
      </c>
      <c r="B76" s="118"/>
      <c r="C76" s="118"/>
      <c r="D76" s="118"/>
      <c r="E76" s="119"/>
    </row>
    <row r="77" spans="1:7" ht="15.75" customHeight="1" x14ac:dyDescent="0.2">
      <c r="A77" s="1" t="s">
        <v>18</v>
      </c>
      <c r="B77" s="2"/>
      <c r="C77" s="154"/>
      <c r="D77" s="149"/>
      <c r="E77" s="23">
        <f>E62</f>
        <v>0</v>
      </c>
    </row>
    <row r="78" spans="1:7" ht="15.75" customHeight="1" x14ac:dyDescent="0.2">
      <c r="A78" s="22" t="s">
        <v>33</v>
      </c>
      <c r="B78" s="13">
        <v>0.11749999999999999</v>
      </c>
      <c r="C78" s="150">
        <f>E77*B78</f>
        <v>0</v>
      </c>
      <c r="D78" s="151"/>
      <c r="E78" s="23">
        <f>C78/12</f>
        <v>0</v>
      </c>
    </row>
    <row r="79" spans="1:7" ht="15.75" customHeight="1" x14ac:dyDescent="0.2">
      <c r="A79" s="4" t="s">
        <v>2</v>
      </c>
      <c r="B79" s="5" t="s">
        <v>34</v>
      </c>
      <c r="C79" s="115"/>
      <c r="D79" s="116"/>
      <c r="E79" s="23">
        <f>E78</f>
        <v>0</v>
      </c>
    </row>
    <row r="80" spans="1:7" ht="15.75" customHeight="1" x14ac:dyDescent="0.2">
      <c r="A80" s="117" t="s">
        <v>19</v>
      </c>
      <c r="B80" s="118"/>
      <c r="C80" s="118"/>
      <c r="D80" s="119"/>
      <c r="E80" s="21">
        <f>E79</f>
        <v>0</v>
      </c>
    </row>
    <row r="81" spans="1:6" ht="14.45" customHeight="1" x14ac:dyDescent="0.2">
      <c r="A81" s="5"/>
      <c r="B81" s="5"/>
      <c r="C81" s="115"/>
      <c r="D81" s="116"/>
      <c r="E81" s="5"/>
    </row>
    <row r="82" spans="1:6" ht="15.75" customHeight="1" x14ac:dyDescent="0.2">
      <c r="A82" s="117" t="s">
        <v>20</v>
      </c>
      <c r="B82" s="118"/>
      <c r="C82" s="118"/>
      <c r="D82" s="118"/>
      <c r="E82" s="119"/>
    </row>
    <row r="83" spans="1:6" ht="15.75" customHeight="1" x14ac:dyDescent="0.2">
      <c r="A83" s="22" t="s">
        <v>47</v>
      </c>
      <c r="B83" s="2"/>
      <c r="C83" s="139"/>
      <c r="D83" s="140"/>
      <c r="E83" s="17">
        <f>B83*C83</f>
        <v>0</v>
      </c>
    </row>
    <row r="84" spans="1:6" ht="15.75" customHeight="1" x14ac:dyDescent="0.2">
      <c r="A84" s="22" t="s">
        <v>48</v>
      </c>
      <c r="B84" s="2">
        <v>0</v>
      </c>
      <c r="C84" s="139">
        <v>0</v>
      </c>
      <c r="D84" s="140"/>
      <c r="E84" s="17">
        <f>C84*B84</f>
        <v>0</v>
      </c>
    </row>
    <row r="85" spans="1:6" ht="15.75" customHeight="1" x14ac:dyDescent="0.2">
      <c r="A85" s="117" t="s">
        <v>21</v>
      </c>
      <c r="B85" s="118"/>
      <c r="C85" s="118"/>
      <c r="D85" s="119"/>
      <c r="E85" s="19">
        <f>SUM(E83:E84)</f>
        <v>0</v>
      </c>
    </row>
    <row r="86" spans="1:6" ht="14.45" customHeight="1" x14ac:dyDescent="0.2">
      <c r="A86" s="115"/>
      <c r="B86" s="128"/>
      <c r="C86" s="128"/>
      <c r="D86" s="128"/>
      <c r="E86" s="116"/>
    </row>
    <row r="87" spans="1:6" ht="15.75" customHeight="1" x14ac:dyDescent="0.2">
      <c r="A87" s="117" t="s">
        <v>22</v>
      </c>
      <c r="B87" s="118"/>
      <c r="C87" s="118"/>
      <c r="D87" s="118"/>
      <c r="E87" s="119"/>
    </row>
    <row r="88" spans="1:6" ht="15.75" customHeight="1" x14ac:dyDescent="0.2">
      <c r="A88" s="1" t="s">
        <v>23</v>
      </c>
      <c r="B88" s="10">
        <v>1</v>
      </c>
      <c r="C88" s="150">
        <v>200</v>
      </c>
      <c r="D88" s="151"/>
      <c r="E88" s="17">
        <f>C88*B88</f>
        <v>200</v>
      </c>
    </row>
    <row r="89" spans="1:6" ht="15.75" customHeight="1" x14ac:dyDescent="0.2">
      <c r="A89" s="124" t="s">
        <v>24</v>
      </c>
      <c r="B89" s="133"/>
      <c r="C89" s="133"/>
      <c r="D89" s="125"/>
      <c r="E89" s="17">
        <f>E88</f>
        <v>200</v>
      </c>
    </row>
    <row r="90" spans="1:6" ht="15.75" customHeight="1" x14ac:dyDescent="0.2">
      <c r="A90" s="117" t="s">
        <v>25</v>
      </c>
      <c r="B90" s="118"/>
      <c r="C90" s="118"/>
      <c r="D90" s="119"/>
      <c r="E90" s="19">
        <f>E89</f>
        <v>200</v>
      </c>
    </row>
    <row r="91" spans="1:6" ht="14.45" customHeight="1" x14ac:dyDescent="0.2">
      <c r="A91" s="115"/>
      <c r="B91" s="128"/>
      <c r="C91" s="128"/>
      <c r="D91" s="128"/>
      <c r="E91" s="116"/>
    </row>
    <row r="92" spans="1:6" ht="15.75" customHeight="1" x14ac:dyDescent="0.2">
      <c r="A92" s="117" t="s">
        <v>26</v>
      </c>
      <c r="B92" s="118"/>
      <c r="C92" s="118"/>
      <c r="D92" s="118"/>
      <c r="E92" s="119"/>
    </row>
    <row r="93" spans="1:6" ht="15.75" customHeight="1" x14ac:dyDescent="0.2">
      <c r="A93" s="1" t="s">
        <v>162</v>
      </c>
      <c r="B93" s="2">
        <v>1</v>
      </c>
      <c r="C93" s="150">
        <v>2500</v>
      </c>
      <c r="D93" s="151"/>
      <c r="E93" s="17">
        <f>B93*C93</f>
        <v>2500</v>
      </c>
    </row>
    <row r="94" spans="1:6" ht="15.75" customHeight="1" x14ac:dyDescent="0.2">
      <c r="A94" s="1"/>
      <c r="B94" s="2"/>
      <c r="C94" s="150"/>
      <c r="D94" s="151"/>
      <c r="E94" s="17">
        <f t="shared" ref="E94:E101" si="9">B94*C94</f>
        <v>0</v>
      </c>
      <c r="F94" s="54"/>
    </row>
    <row r="95" spans="1:6" ht="15.75" customHeight="1" x14ac:dyDescent="0.2">
      <c r="A95" s="1"/>
      <c r="B95" s="2"/>
      <c r="C95" s="150"/>
      <c r="D95" s="151"/>
      <c r="E95" s="17">
        <f t="shared" si="9"/>
        <v>0</v>
      </c>
    </row>
    <row r="96" spans="1:6" ht="15.75" customHeight="1" x14ac:dyDescent="0.2">
      <c r="A96" s="1"/>
      <c r="B96" s="2"/>
      <c r="C96" s="150"/>
      <c r="D96" s="151"/>
      <c r="E96" s="17">
        <f t="shared" si="9"/>
        <v>0</v>
      </c>
    </row>
    <row r="97" spans="1:5" ht="15.75" customHeight="1" x14ac:dyDescent="0.2">
      <c r="A97" s="1"/>
      <c r="B97" s="2"/>
      <c r="C97" s="150"/>
      <c r="D97" s="151"/>
      <c r="E97" s="17">
        <f t="shared" si="9"/>
        <v>0</v>
      </c>
    </row>
    <row r="98" spans="1:5" ht="15.75" customHeight="1" x14ac:dyDescent="0.2">
      <c r="A98" s="1"/>
      <c r="B98" s="2"/>
      <c r="C98" s="150"/>
      <c r="D98" s="151"/>
      <c r="E98" s="17">
        <f t="shared" si="9"/>
        <v>0</v>
      </c>
    </row>
    <row r="99" spans="1:5" ht="15.75" customHeight="1" x14ac:dyDescent="0.2">
      <c r="A99" s="1"/>
      <c r="B99" s="2"/>
      <c r="C99" s="150"/>
      <c r="D99" s="151"/>
      <c r="E99" s="17">
        <f t="shared" si="9"/>
        <v>0</v>
      </c>
    </row>
    <row r="100" spans="1:5" ht="15.75" customHeight="1" x14ac:dyDescent="0.2">
      <c r="A100" s="1"/>
      <c r="B100" s="2"/>
      <c r="C100" s="150"/>
      <c r="D100" s="151"/>
      <c r="E100" s="17">
        <f t="shared" si="9"/>
        <v>0</v>
      </c>
    </row>
    <row r="101" spans="1:5" ht="15.75" customHeight="1" x14ac:dyDescent="0.2">
      <c r="A101" s="1"/>
      <c r="B101" s="2"/>
      <c r="C101" s="150"/>
      <c r="D101" s="151"/>
      <c r="E101" s="17">
        <f t="shared" si="9"/>
        <v>0</v>
      </c>
    </row>
    <row r="102" spans="1:5" ht="15.75" customHeight="1" x14ac:dyDescent="0.2">
      <c r="A102" s="162" t="s">
        <v>38</v>
      </c>
      <c r="B102" s="133"/>
      <c r="C102" s="133"/>
      <c r="D102" s="125"/>
      <c r="E102" s="17">
        <f>SUM(E93:E101)</f>
        <v>2500</v>
      </c>
    </row>
    <row r="103" spans="1:5" ht="15.75" customHeight="1" x14ac:dyDescent="0.2">
      <c r="A103" s="117" t="s">
        <v>27</v>
      </c>
      <c r="B103" s="118"/>
      <c r="C103" s="118"/>
      <c r="D103" s="119"/>
      <c r="E103" s="12">
        <f>E102/12</f>
        <v>208.33333333333334</v>
      </c>
    </row>
    <row r="104" spans="1:5" ht="15.75" customHeight="1" x14ac:dyDescent="0.2">
      <c r="A104" s="8"/>
      <c r="B104" s="9"/>
      <c r="C104" s="9"/>
      <c r="D104" s="9"/>
      <c r="E104" s="27"/>
    </row>
    <row r="105" spans="1:5" ht="15.75" customHeight="1" x14ac:dyDescent="0.2">
      <c r="A105" s="8" t="s">
        <v>37</v>
      </c>
      <c r="B105" s="9"/>
      <c r="C105" s="9"/>
      <c r="D105" s="9"/>
      <c r="E105" s="27">
        <f>E103+E90+E85+E80+E74+E67+E53+E41+E35+E29</f>
        <v>220958.52844424243</v>
      </c>
    </row>
    <row r="106" spans="1:5" ht="14.45" customHeight="1" x14ac:dyDescent="0.2">
      <c r="A106" s="115"/>
      <c r="B106" s="128"/>
      <c r="C106" s="128"/>
      <c r="D106" s="128"/>
      <c r="E106" s="116"/>
    </row>
    <row r="107" spans="1:5" ht="15.75" customHeight="1" x14ac:dyDescent="0.2">
      <c r="A107" s="117" t="s">
        <v>28</v>
      </c>
      <c r="B107" s="118"/>
      <c r="C107" s="118"/>
      <c r="D107" s="118"/>
      <c r="E107" s="119"/>
    </row>
    <row r="108" spans="1:5" ht="15.75" customHeight="1" x14ac:dyDescent="0.2">
      <c r="A108" s="1" t="s">
        <v>29</v>
      </c>
      <c r="B108" s="24">
        <v>0.05</v>
      </c>
      <c r="C108" s="150"/>
      <c r="D108" s="151"/>
      <c r="E108" s="23">
        <f>E105*B108</f>
        <v>11047.926422212122</v>
      </c>
    </row>
    <row r="109" spans="1:5" ht="15.75" customHeight="1" x14ac:dyDescent="0.2">
      <c r="A109" s="14" t="s">
        <v>35</v>
      </c>
      <c r="B109" s="25">
        <v>7.0000000000000007E-2</v>
      </c>
      <c r="C109" s="26"/>
      <c r="D109" s="11"/>
      <c r="E109" s="17">
        <f>E105*B109</f>
        <v>15467.096991096972</v>
      </c>
    </row>
    <row r="110" spans="1:5" ht="15.75" customHeight="1" x14ac:dyDescent="0.2">
      <c r="A110" s="117" t="s">
        <v>30</v>
      </c>
      <c r="B110" s="118"/>
      <c r="C110" s="118"/>
      <c r="D110" s="119"/>
      <c r="E110" s="21">
        <f>SUM(E108:E109)</f>
        <v>26515.023413309093</v>
      </c>
    </row>
    <row r="111" spans="1:5" ht="14.45" customHeight="1" x14ac:dyDescent="0.2">
      <c r="A111" s="115"/>
      <c r="B111" s="128"/>
      <c r="C111" s="128"/>
      <c r="D111" s="128"/>
      <c r="E111" s="116"/>
    </row>
    <row r="112" spans="1:5" ht="15.75" customHeight="1" x14ac:dyDescent="0.2">
      <c r="A112" s="159" t="s">
        <v>40</v>
      </c>
      <c r="B112" s="118"/>
      <c r="C112" s="118"/>
      <c r="D112" s="118"/>
      <c r="E112" s="119"/>
    </row>
    <row r="113" spans="1:5" ht="15.75" customHeight="1" x14ac:dyDescent="0.2">
      <c r="A113" s="1" t="s">
        <v>36</v>
      </c>
      <c r="B113" s="13">
        <v>4.65E-2</v>
      </c>
      <c r="C113" s="160"/>
      <c r="D113" s="161"/>
      <c r="E113" s="28">
        <f>(E105+E110)*B113</f>
        <v>11507.520161376146</v>
      </c>
    </row>
    <row r="114" spans="1:5" ht="15.75" customHeight="1" x14ac:dyDescent="0.2">
      <c r="A114" s="40" t="s">
        <v>46</v>
      </c>
      <c r="B114" s="42">
        <v>0.03</v>
      </c>
      <c r="C114" s="43"/>
      <c r="D114" s="41"/>
      <c r="E114" s="28">
        <f>(E105+E110)*B114</f>
        <v>7424.206555726546</v>
      </c>
    </row>
    <row r="115" spans="1:5" ht="15.75" customHeight="1" x14ac:dyDescent="0.2">
      <c r="A115" s="117" t="s">
        <v>31</v>
      </c>
      <c r="B115" s="118"/>
      <c r="C115" s="118"/>
      <c r="D115" s="119"/>
      <c r="E115" s="29">
        <f>SUM(E113:E114)</f>
        <v>18931.726717102691</v>
      </c>
    </row>
    <row r="116" spans="1:5" ht="14.45" customHeight="1" x14ac:dyDescent="0.2">
      <c r="A116" s="5"/>
      <c r="B116" s="5"/>
      <c r="C116" s="115"/>
      <c r="D116" s="116"/>
      <c r="E116" s="5"/>
    </row>
    <row r="117" spans="1:5" ht="15.75" customHeight="1" x14ac:dyDescent="0.2">
      <c r="A117" s="155" t="s">
        <v>32</v>
      </c>
      <c r="B117" s="156"/>
      <c r="C117" s="157"/>
      <c r="D117" s="157"/>
      <c r="E117" s="30">
        <f>E105+E110+E115</f>
        <v>266405.27857465425</v>
      </c>
    </row>
    <row r="118" spans="1:5" ht="38.450000000000003" customHeight="1" x14ac:dyDescent="0.2">
      <c r="A118" s="158" t="s">
        <v>170</v>
      </c>
      <c r="B118" s="158"/>
      <c r="C118" s="158"/>
      <c r="D118" s="158"/>
      <c r="E118" s="158"/>
    </row>
    <row r="119" spans="1:5" ht="21.6" customHeight="1" x14ac:dyDescent="0.25">
      <c r="A119" s="49" t="s">
        <v>49</v>
      </c>
      <c r="B119" s="49"/>
      <c r="C119" s="49"/>
    </row>
    <row r="120" spans="1:5" ht="15.75" customHeight="1" x14ac:dyDescent="0.25">
      <c r="A120" s="50" t="s">
        <v>50</v>
      </c>
      <c r="B120" s="50"/>
      <c r="C120" s="50"/>
    </row>
    <row r="121" spans="1:5" ht="21.6" customHeight="1" x14ac:dyDescent="0.25">
      <c r="A121" s="50" t="s">
        <v>51</v>
      </c>
      <c r="B121" s="50"/>
      <c r="C121" s="50"/>
    </row>
    <row r="122" spans="1:5" ht="21.6" customHeight="1" x14ac:dyDescent="0.25">
      <c r="A122" s="50" t="s">
        <v>52</v>
      </c>
      <c r="B122" s="50"/>
      <c r="C122" s="50"/>
    </row>
    <row r="123" spans="1:5" ht="15.75" customHeight="1" x14ac:dyDescent="0.25">
      <c r="A123" s="50" t="s">
        <v>53</v>
      </c>
      <c r="B123" s="50"/>
      <c r="C123" s="50"/>
    </row>
    <row r="124" spans="1:5" ht="15.75" customHeight="1" x14ac:dyDescent="0.25">
      <c r="A124" s="50"/>
      <c r="B124" s="50"/>
      <c r="C124" s="50"/>
    </row>
    <row r="125" spans="1:5" ht="15.75" customHeight="1" x14ac:dyDescent="0.25">
      <c r="A125" s="50"/>
      <c r="B125" s="50"/>
      <c r="C125" s="50"/>
    </row>
    <row r="126" spans="1:5" ht="15.75" customHeight="1" x14ac:dyDescent="0.25">
      <c r="A126" s="50"/>
      <c r="B126" s="50"/>
      <c r="C126" s="50"/>
    </row>
    <row r="127" spans="1:5" ht="15.75" customHeight="1" x14ac:dyDescent="0.2">
      <c r="A127" s="51" t="s">
        <v>39</v>
      </c>
      <c r="B127" s="51"/>
      <c r="C127" s="51"/>
    </row>
    <row r="128" spans="1:5" ht="16.5" customHeight="1" x14ac:dyDescent="0.2">
      <c r="A128" s="31" t="s">
        <v>54</v>
      </c>
      <c r="B128" s="31"/>
      <c r="C128" s="31"/>
    </row>
    <row r="129" spans="1:3" ht="16.5" customHeight="1" x14ac:dyDescent="0.2">
      <c r="A129" s="31" t="s">
        <v>55</v>
      </c>
      <c r="B129" s="31"/>
      <c r="C129" s="31"/>
    </row>
    <row r="130" spans="1:3" ht="13.5" customHeight="1" x14ac:dyDescent="0.2">
      <c r="A130" s="31" t="s">
        <v>56</v>
      </c>
      <c r="B130" s="31"/>
      <c r="C130" s="31"/>
    </row>
    <row r="131" spans="1:3" ht="15.75" customHeight="1" x14ac:dyDescent="0.2">
      <c r="A131" s="31" t="s">
        <v>57</v>
      </c>
      <c r="B131" s="31"/>
      <c r="C131" s="31"/>
    </row>
    <row r="132" spans="1:3" ht="17.25" customHeight="1" x14ac:dyDescent="0.2">
      <c r="A132" s="31" t="s">
        <v>58</v>
      </c>
      <c r="B132" s="31"/>
      <c r="C132" s="31"/>
    </row>
    <row r="133" spans="1:3" ht="18" customHeight="1" x14ac:dyDescent="0.2">
      <c r="A133" s="31" t="s">
        <v>59</v>
      </c>
      <c r="B133" s="31"/>
      <c r="C133" s="31"/>
    </row>
    <row r="134" spans="1:3" x14ac:dyDescent="0.2">
      <c r="A134" s="45"/>
    </row>
    <row r="135" spans="1:3" x14ac:dyDescent="0.2">
      <c r="A135" s="46"/>
    </row>
    <row r="136" spans="1:3" ht="13.5" customHeight="1" x14ac:dyDescent="0.2">
      <c r="A136" s="31"/>
    </row>
    <row r="137" spans="1:3" ht="14.25" customHeight="1" x14ac:dyDescent="0.2">
      <c r="A137" s="44"/>
    </row>
    <row r="138" spans="1:3" ht="14.25" customHeight="1" x14ac:dyDescent="0.2">
      <c r="A138" s="46"/>
    </row>
    <row r="139" spans="1:3" x14ac:dyDescent="0.2">
      <c r="A139" s="31"/>
    </row>
    <row r="140" spans="1:3" x14ac:dyDescent="0.2">
      <c r="A140" s="31"/>
    </row>
    <row r="141" spans="1:3" x14ac:dyDescent="0.2">
      <c r="A141" s="31"/>
    </row>
  </sheetData>
  <mergeCells count="110">
    <mergeCell ref="A87:E87"/>
    <mergeCell ref="C88:D88"/>
    <mergeCell ref="A89:D89"/>
    <mergeCell ref="A90:D90"/>
    <mergeCell ref="A91:E91"/>
    <mergeCell ref="A92:E92"/>
    <mergeCell ref="C93:D93"/>
    <mergeCell ref="C94:D94"/>
    <mergeCell ref="C95:D95"/>
    <mergeCell ref="C78:D78"/>
    <mergeCell ref="C79:D79"/>
    <mergeCell ref="A117:B117"/>
    <mergeCell ref="C117:D117"/>
    <mergeCell ref="A118:E118"/>
    <mergeCell ref="A106:E106"/>
    <mergeCell ref="A107:E107"/>
    <mergeCell ref="C108:D108"/>
    <mergeCell ref="A110:D110"/>
    <mergeCell ref="A111:E111"/>
    <mergeCell ref="A112:E112"/>
    <mergeCell ref="C113:D113"/>
    <mergeCell ref="A115:D115"/>
    <mergeCell ref="C116:D116"/>
    <mergeCell ref="C98:D98"/>
    <mergeCell ref="C99:D99"/>
    <mergeCell ref="C100:D100"/>
    <mergeCell ref="C101:D101"/>
    <mergeCell ref="A102:D102"/>
    <mergeCell ref="A103:D103"/>
    <mergeCell ref="C96:D96"/>
    <mergeCell ref="C97:D97"/>
    <mergeCell ref="A85:D85"/>
    <mergeCell ref="A86:E86"/>
    <mergeCell ref="A80:D80"/>
    <mergeCell ref="C81:D81"/>
    <mergeCell ref="A82:E82"/>
    <mergeCell ref="C83:D83"/>
    <mergeCell ref="C84:D84"/>
    <mergeCell ref="C59:D59"/>
    <mergeCell ref="A62:D62"/>
    <mergeCell ref="A63:E63"/>
    <mergeCell ref="A64:E64"/>
    <mergeCell ref="C65:D65"/>
    <mergeCell ref="A67:D67"/>
    <mergeCell ref="A68:E68"/>
    <mergeCell ref="A69:E69"/>
    <mergeCell ref="C70:D70"/>
    <mergeCell ref="C60:D60"/>
    <mergeCell ref="C61:D61"/>
    <mergeCell ref="C66:D66"/>
    <mergeCell ref="C71:D71"/>
    <mergeCell ref="C72:D72"/>
    <mergeCell ref="A73:D73"/>
    <mergeCell ref="A74:D74"/>
    <mergeCell ref="A75:E75"/>
    <mergeCell ref="A76:E76"/>
    <mergeCell ref="C77:D77"/>
    <mergeCell ref="A52:D52"/>
    <mergeCell ref="A53:D53"/>
    <mergeCell ref="A54:E54"/>
    <mergeCell ref="A55:E55"/>
    <mergeCell ref="C56:D56"/>
    <mergeCell ref="C57:D57"/>
    <mergeCell ref="C58:D58"/>
    <mergeCell ref="C44:D44"/>
    <mergeCell ref="C45:D45"/>
    <mergeCell ref="C46:D46"/>
    <mergeCell ref="C47:D47"/>
    <mergeCell ref="C48:D48"/>
    <mergeCell ref="C49:D49"/>
    <mergeCell ref="C50:D50"/>
    <mergeCell ref="C51:D51"/>
    <mergeCell ref="A35:D35"/>
    <mergeCell ref="A36:E36"/>
    <mergeCell ref="A37:E37"/>
    <mergeCell ref="C38:D38"/>
    <mergeCell ref="C39:D39"/>
    <mergeCell ref="C40:D40"/>
    <mergeCell ref="A41:D41"/>
    <mergeCell ref="A42:E42"/>
    <mergeCell ref="A43:E43"/>
    <mergeCell ref="C11:D11"/>
    <mergeCell ref="A30:E30"/>
    <mergeCell ref="A31:E31"/>
    <mergeCell ref="C32:D32"/>
    <mergeCell ref="C33:D33"/>
    <mergeCell ref="C34:D34"/>
    <mergeCell ref="A21:E21"/>
    <mergeCell ref="C22:D22"/>
    <mergeCell ref="C23:D23"/>
    <mergeCell ref="C25:D25"/>
    <mergeCell ref="A26:B26"/>
    <mergeCell ref="C26:D26"/>
    <mergeCell ref="C27:D27"/>
    <mergeCell ref="A13:E13"/>
    <mergeCell ref="C14:D14"/>
    <mergeCell ref="C15:D15"/>
    <mergeCell ref="C17:D17"/>
    <mergeCell ref="A18:B18"/>
    <mergeCell ref="C18:D18"/>
    <mergeCell ref="C19:D19"/>
    <mergeCell ref="A3:E3"/>
    <mergeCell ref="A1:F2"/>
    <mergeCell ref="C4:D4"/>
    <mergeCell ref="A5:E5"/>
    <mergeCell ref="C6:D6"/>
    <mergeCell ref="C7:D7"/>
    <mergeCell ref="C9:D9"/>
    <mergeCell ref="A10:B10"/>
    <mergeCell ref="C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B35" sqref="B35"/>
    </sheetView>
  </sheetViews>
  <sheetFormatPr defaultRowHeight="12.75" x14ac:dyDescent="0.2"/>
  <cols>
    <col min="1" max="1" width="15.83203125" style="60" customWidth="1"/>
    <col min="2" max="2" width="49.83203125" style="60" customWidth="1"/>
    <col min="3" max="3" width="17" style="60" customWidth="1"/>
    <col min="4" max="9" width="10.6640625" style="60" customWidth="1"/>
    <col min="10" max="10" width="12.83203125" style="60" customWidth="1"/>
    <col min="11" max="256" width="9.33203125" style="60"/>
    <col min="257" max="257" width="15.83203125" style="60" customWidth="1"/>
    <col min="258" max="258" width="49.83203125" style="60" customWidth="1"/>
    <col min="259" max="259" width="17" style="60" customWidth="1"/>
    <col min="260" max="265" width="10.6640625" style="60" customWidth="1"/>
    <col min="266" max="266" width="12.83203125" style="60" customWidth="1"/>
    <col min="267" max="512" width="9.33203125" style="60"/>
    <col min="513" max="513" width="15.83203125" style="60" customWidth="1"/>
    <col min="514" max="514" width="49.83203125" style="60" customWidth="1"/>
    <col min="515" max="515" width="17" style="60" customWidth="1"/>
    <col min="516" max="521" width="10.6640625" style="60" customWidth="1"/>
    <col min="522" max="522" width="12.83203125" style="60" customWidth="1"/>
    <col min="523" max="768" width="9.33203125" style="60"/>
    <col min="769" max="769" width="15.83203125" style="60" customWidth="1"/>
    <col min="770" max="770" width="49.83203125" style="60" customWidth="1"/>
    <col min="771" max="771" width="17" style="60" customWidth="1"/>
    <col min="772" max="777" width="10.6640625" style="60" customWidth="1"/>
    <col min="778" max="778" width="12.83203125" style="60" customWidth="1"/>
    <col min="779" max="1024" width="9.33203125" style="60"/>
    <col min="1025" max="1025" width="15.83203125" style="60" customWidth="1"/>
    <col min="1026" max="1026" width="49.83203125" style="60" customWidth="1"/>
    <col min="1027" max="1027" width="17" style="60" customWidth="1"/>
    <col min="1028" max="1033" width="10.6640625" style="60" customWidth="1"/>
    <col min="1034" max="1034" width="12.83203125" style="60" customWidth="1"/>
    <col min="1035" max="1280" width="9.33203125" style="60"/>
    <col min="1281" max="1281" width="15.83203125" style="60" customWidth="1"/>
    <col min="1282" max="1282" width="49.83203125" style="60" customWidth="1"/>
    <col min="1283" max="1283" width="17" style="60" customWidth="1"/>
    <col min="1284" max="1289" width="10.6640625" style="60" customWidth="1"/>
    <col min="1290" max="1290" width="12.83203125" style="60" customWidth="1"/>
    <col min="1291" max="1536" width="9.33203125" style="60"/>
    <col min="1537" max="1537" width="15.83203125" style="60" customWidth="1"/>
    <col min="1538" max="1538" width="49.83203125" style="60" customWidth="1"/>
    <col min="1539" max="1539" width="17" style="60" customWidth="1"/>
    <col min="1540" max="1545" width="10.6640625" style="60" customWidth="1"/>
    <col min="1546" max="1546" width="12.83203125" style="60" customWidth="1"/>
    <col min="1547" max="1792" width="9.33203125" style="60"/>
    <col min="1793" max="1793" width="15.83203125" style="60" customWidth="1"/>
    <col min="1794" max="1794" width="49.83203125" style="60" customWidth="1"/>
    <col min="1795" max="1795" width="17" style="60" customWidth="1"/>
    <col min="1796" max="1801" width="10.6640625" style="60" customWidth="1"/>
    <col min="1802" max="1802" width="12.83203125" style="60" customWidth="1"/>
    <col min="1803" max="2048" width="9.33203125" style="60"/>
    <col min="2049" max="2049" width="15.83203125" style="60" customWidth="1"/>
    <col min="2050" max="2050" width="49.83203125" style="60" customWidth="1"/>
    <col min="2051" max="2051" width="17" style="60" customWidth="1"/>
    <col min="2052" max="2057" width="10.6640625" style="60" customWidth="1"/>
    <col min="2058" max="2058" width="12.83203125" style="60" customWidth="1"/>
    <col min="2059" max="2304" width="9.33203125" style="60"/>
    <col min="2305" max="2305" width="15.83203125" style="60" customWidth="1"/>
    <col min="2306" max="2306" width="49.83203125" style="60" customWidth="1"/>
    <col min="2307" max="2307" width="17" style="60" customWidth="1"/>
    <col min="2308" max="2313" width="10.6640625" style="60" customWidth="1"/>
    <col min="2314" max="2314" width="12.83203125" style="60" customWidth="1"/>
    <col min="2315" max="2560" width="9.33203125" style="60"/>
    <col min="2561" max="2561" width="15.83203125" style="60" customWidth="1"/>
    <col min="2562" max="2562" width="49.83203125" style="60" customWidth="1"/>
    <col min="2563" max="2563" width="17" style="60" customWidth="1"/>
    <col min="2564" max="2569" width="10.6640625" style="60" customWidth="1"/>
    <col min="2570" max="2570" width="12.83203125" style="60" customWidth="1"/>
    <col min="2571" max="2816" width="9.33203125" style="60"/>
    <col min="2817" max="2817" width="15.83203125" style="60" customWidth="1"/>
    <col min="2818" max="2818" width="49.83203125" style="60" customWidth="1"/>
    <col min="2819" max="2819" width="17" style="60" customWidth="1"/>
    <col min="2820" max="2825" width="10.6640625" style="60" customWidth="1"/>
    <col min="2826" max="2826" width="12.83203125" style="60" customWidth="1"/>
    <col min="2827" max="3072" width="9.33203125" style="60"/>
    <col min="3073" max="3073" width="15.83203125" style="60" customWidth="1"/>
    <col min="3074" max="3074" width="49.83203125" style="60" customWidth="1"/>
    <col min="3075" max="3075" width="17" style="60" customWidth="1"/>
    <col min="3076" max="3081" width="10.6640625" style="60" customWidth="1"/>
    <col min="3082" max="3082" width="12.83203125" style="60" customWidth="1"/>
    <col min="3083" max="3328" width="9.33203125" style="60"/>
    <col min="3329" max="3329" width="15.83203125" style="60" customWidth="1"/>
    <col min="3330" max="3330" width="49.83203125" style="60" customWidth="1"/>
    <col min="3331" max="3331" width="17" style="60" customWidth="1"/>
    <col min="3332" max="3337" width="10.6640625" style="60" customWidth="1"/>
    <col min="3338" max="3338" width="12.83203125" style="60" customWidth="1"/>
    <col min="3339" max="3584" width="9.33203125" style="60"/>
    <col min="3585" max="3585" width="15.83203125" style="60" customWidth="1"/>
    <col min="3586" max="3586" width="49.83203125" style="60" customWidth="1"/>
    <col min="3587" max="3587" width="17" style="60" customWidth="1"/>
    <col min="3588" max="3593" width="10.6640625" style="60" customWidth="1"/>
    <col min="3594" max="3594" width="12.83203125" style="60" customWidth="1"/>
    <col min="3595" max="3840" width="9.33203125" style="60"/>
    <col min="3841" max="3841" width="15.83203125" style="60" customWidth="1"/>
    <col min="3842" max="3842" width="49.83203125" style="60" customWidth="1"/>
    <col min="3843" max="3843" width="17" style="60" customWidth="1"/>
    <col min="3844" max="3849" width="10.6640625" style="60" customWidth="1"/>
    <col min="3850" max="3850" width="12.83203125" style="60" customWidth="1"/>
    <col min="3851" max="4096" width="9.33203125" style="60"/>
    <col min="4097" max="4097" width="15.83203125" style="60" customWidth="1"/>
    <col min="4098" max="4098" width="49.83203125" style="60" customWidth="1"/>
    <col min="4099" max="4099" width="17" style="60" customWidth="1"/>
    <col min="4100" max="4105" width="10.6640625" style="60" customWidth="1"/>
    <col min="4106" max="4106" width="12.83203125" style="60" customWidth="1"/>
    <col min="4107" max="4352" width="9.33203125" style="60"/>
    <col min="4353" max="4353" width="15.83203125" style="60" customWidth="1"/>
    <col min="4354" max="4354" width="49.83203125" style="60" customWidth="1"/>
    <col min="4355" max="4355" width="17" style="60" customWidth="1"/>
    <col min="4356" max="4361" width="10.6640625" style="60" customWidth="1"/>
    <col min="4362" max="4362" width="12.83203125" style="60" customWidth="1"/>
    <col min="4363" max="4608" width="9.33203125" style="60"/>
    <col min="4609" max="4609" width="15.83203125" style="60" customWidth="1"/>
    <col min="4610" max="4610" width="49.83203125" style="60" customWidth="1"/>
    <col min="4611" max="4611" width="17" style="60" customWidth="1"/>
    <col min="4612" max="4617" width="10.6640625" style="60" customWidth="1"/>
    <col min="4618" max="4618" width="12.83203125" style="60" customWidth="1"/>
    <col min="4619" max="4864" width="9.33203125" style="60"/>
    <col min="4865" max="4865" width="15.83203125" style="60" customWidth="1"/>
    <col min="4866" max="4866" width="49.83203125" style="60" customWidth="1"/>
    <col min="4867" max="4867" width="17" style="60" customWidth="1"/>
    <col min="4868" max="4873" width="10.6640625" style="60" customWidth="1"/>
    <col min="4874" max="4874" width="12.83203125" style="60" customWidth="1"/>
    <col min="4875" max="5120" width="9.33203125" style="60"/>
    <col min="5121" max="5121" width="15.83203125" style="60" customWidth="1"/>
    <col min="5122" max="5122" width="49.83203125" style="60" customWidth="1"/>
    <col min="5123" max="5123" width="17" style="60" customWidth="1"/>
    <col min="5124" max="5129" width="10.6640625" style="60" customWidth="1"/>
    <col min="5130" max="5130" width="12.83203125" style="60" customWidth="1"/>
    <col min="5131" max="5376" width="9.33203125" style="60"/>
    <col min="5377" max="5377" width="15.83203125" style="60" customWidth="1"/>
    <col min="5378" max="5378" width="49.83203125" style="60" customWidth="1"/>
    <col min="5379" max="5379" width="17" style="60" customWidth="1"/>
    <col min="5380" max="5385" width="10.6640625" style="60" customWidth="1"/>
    <col min="5386" max="5386" width="12.83203125" style="60" customWidth="1"/>
    <col min="5387" max="5632" width="9.33203125" style="60"/>
    <col min="5633" max="5633" width="15.83203125" style="60" customWidth="1"/>
    <col min="5634" max="5634" width="49.83203125" style="60" customWidth="1"/>
    <col min="5635" max="5635" width="17" style="60" customWidth="1"/>
    <col min="5636" max="5641" width="10.6640625" style="60" customWidth="1"/>
    <col min="5642" max="5642" width="12.83203125" style="60" customWidth="1"/>
    <col min="5643" max="5888" width="9.33203125" style="60"/>
    <col min="5889" max="5889" width="15.83203125" style="60" customWidth="1"/>
    <col min="5890" max="5890" width="49.83203125" style="60" customWidth="1"/>
    <col min="5891" max="5891" width="17" style="60" customWidth="1"/>
    <col min="5892" max="5897" width="10.6640625" style="60" customWidth="1"/>
    <col min="5898" max="5898" width="12.83203125" style="60" customWidth="1"/>
    <col min="5899" max="6144" width="9.33203125" style="60"/>
    <col min="6145" max="6145" width="15.83203125" style="60" customWidth="1"/>
    <col min="6146" max="6146" width="49.83203125" style="60" customWidth="1"/>
    <col min="6147" max="6147" width="17" style="60" customWidth="1"/>
    <col min="6148" max="6153" width="10.6640625" style="60" customWidth="1"/>
    <col min="6154" max="6154" width="12.83203125" style="60" customWidth="1"/>
    <col min="6155" max="6400" width="9.33203125" style="60"/>
    <col min="6401" max="6401" width="15.83203125" style="60" customWidth="1"/>
    <col min="6402" max="6402" width="49.83203125" style="60" customWidth="1"/>
    <col min="6403" max="6403" width="17" style="60" customWidth="1"/>
    <col min="6404" max="6409" width="10.6640625" style="60" customWidth="1"/>
    <col min="6410" max="6410" width="12.83203125" style="60" customWidth="1"/>
    <col min="6411" max="6656" width="9.33203125" style="60"/>
    <col min="6657" max="6657" width="15.83203125" style="60" customWidth="1"/>
    <col min="6658" max="6658" width="49.83203125" style="60" customWidth="1"/>
    <col min="6659" max="6659" width="17" style="60" customWidth="1"/>
    <col min="6660" max="6665" width="10.6640625" style="60" customWidth="1"/>
    <col min="6666" max="6666" width="12.83203125" style="60" customWidth="1"/>
    <col min="6667" max="6912" width="9.33203125" style="60"/>
    <col min="6913" max="6913" width="15.83203125" style="60" customWidth="1"/>
    <col min="6914" max="6914" width="49.83203125" style="60" customWidth="1"/>
    <col min="6915" max="6915" width="17" style="60" customWidth="1"/>
    <col min="6916" max="6921" width="10.6640625" style="60" customWidth="1"/>
    <col min="6922" max="6922" width="12.83203125" style="60" customWidth="1"/>
    <col min="6923" max="7168" width="9.33203125" style="60"/>
    <col min="7169" max="7169" width="15.83203125" style="60" customWidth="1"/>
    <col min="7170" max="7170" width="49.83203125" style="60" customWidth="1"/>
    <col min="7171" max="7171" width="17" style="60" customWidth="1"/>
    <col min="7172" max="7177" width="10.6640625" style="60" customWidth="1"/>
    <col min="7178" max="7178" width="12.83203125" style="60" customWidth="1"/>
    <col min="7179" max="7424" width="9.33203125" style="60"/>
    <col min="7425" max="7425" width="15.83203125" style="60" customWidth="1"/>
    <col min="7426" max="7426" width="49.83203125" style="60" customWidth="1"/>
    <col min="7427" max="7427" width="17" style="60" customWidth="1"/>
    <col min="7428" max="7433" width="10.6640625" style="60" customWidth="1"/>
    <col min="7434" max="7434" width="12.83203125" style="60" customWidth="1"/>
    <col min="7435" max="7680" width="9.33203125" style="60"/>
    <col min="7681" max="7681" width="15.83203125" style="60" customWidth="1"/>
    <col min="7682" max="7682" width="49.83203125" style="60" customWidth="1"/>
    <col min="7683" max="7683" width="17" style="60" customWidth="1"/>
    <col min="7684" max="7689" width="10.6640625" style="60" customWidth="1"/>
    <col min="7690" max="7690" width="12.83203125" style="60" customWidth="1"/>
    <col min="7691" max="7936" width="9.33203125" style="60"/>
    <col min="7937" max="7937" width="15.83203125" style="60" customWidth="1"/>
    <col min="7938" max="7938" width="49.83203125" style="60" customWidth="1"/>
    <col min="7939" max="7939" width="17" style="60" customWidth="1"/>
    <col min="7940" max="7945" width="10.6640625" style="60" customWidth="1"/>
    <col min="7946" max="7946" width="12.83203125" style="60" customWidth="1"/>
    <col min="7947" max="8192" width="9.33203125" style="60"/>
    <col min="8193" max="8193" width="15.83203125" style="60" customWidth="1"/>
    <col min="8194" max="8194" width="49.83203125" style="60" customWidth="1"/>
    <col min="8195" max="8195" width="17" style="60" customWidth="1"/>
    <col min="8196" max="8201" width="10.6640625" style="60" customWidth="1"/>
    <col min="8202" max="8202" width="12.83203125" style="60" customWidth="1"/>
    <col min="8203" max="8448" width="9.33203125" style="60"/>
    <col min="8449" max="8449" width="15.83203125" style="60" customWidth="1"/>
    <col min="8450" max="8450" width="49.83203125" style="60" customWidth="1"/>
    <col min="8451" max="8451" width="17" style="60" customWidth="1"/>
    <col min="8452" max="8457" width="10.6640625" style="60" customWidth="1"/>
    <col min="8458" max="8458" width="12.83203125" style="60" customWidth="1"/>
    <col min="8459" max="8704" width="9.33203125" style="60"/>
    <col min="8705" max="8705" width="15.83203125" style="60" customWidth="1"/>
    <col min="8706" max="8706" width="49.83203125" style="60" customWidth="1"/>
    <col min="8707" max="8707" width="17" style="60" customWidth="1"/>
    <col min="8708" max="8713" width="10.6640625" style="60" customWidth="1"/>
    <col min="8714" max="8714" width="12.83203125" style="60" customWidth="1"/>
    <col min="8715" max="8960" width="9.33203125" style="60"/>
    <col min="8961" max="8961" width="15.83203125" style="60" customWidth="1"/>
    <col min="8962" max="8962" width="49.83203125" style="60" customWidth="1"/>
    <col min="8963" max="8963" width="17" style="60" customWidth="1"/>
    <col min="8964" max="8969" width="10.6640625" style="60" customWidth="1"/>
    <col min="8970" max="8970" width="12.83203125" style="60" customWidth="1"/>
    <col min="8971" max="9216" width="9.33203125" style="60"/>
    <col min="9217" max="9217" width="15.83203125" style="60" customWidth="1"/>
    <col min="9218" max="9218" width="49.83203125" style="60" customWidth="1"/>
    <col min="9219" max="9219" width="17" style="60" customWidth="1"/>
    <col min="9220" max="9225" width="10.6640625" style="60" customWidth="1"/>
    <col min="9226" max="9226" width="12.83203125" style="60" customWidth="1"/>
    <col min="9227" max="9472" width="9.33203125" style="60"/>
    <col min="9473" max="9473" width="15.83203125" style="60" customWidth="1"/>
    <col min="9474" max="9474" width="49.83203125" style="60" customWidth="1"/>
    <col min="9475" max="9475" width="17" style="60" customWidth="1"/>
    <col min="9476" max="9481" width="10.6640625" style="60" customWidth="1"/>
    <col min="9482" max="9482" width="12.83203125" style="60" customWidth="1"/>
    <col min="9483" max="9728" width="9.33203125" style="60"/>
    <col min="9729" max="9729" width="15.83203125" style="60" customWidth="1"/>
    <col min="9730" max="9730" width="49.83203125" style="60" customWidth="1"/>
    <col min="9731" max="9731" width="17" style="60" customWidth="1"/>
    <col min="9732" max="9737" width="10.6640625" style="60" customWidth="1"/>
    <col min="9738" max="9738" width="12.83203125" style="60" customWidth="1"/>
    <col min="9739" max="9984" width="9.33203125" style="60"/>
    <col min="9985" max="9985" width="15.83203125" style="60" customWidth="1"/>
    <col min="9986" max="9986" width="49.83203125" style="60" customWidth="1"/>
    <col min="9987" max="9987" width="17" style="60" customWidth="1"/>
    <col min="9988" max="9993" width="10.6640625" style="60" customWidth="1"/>
    <col min="9994" max="9994" width="12.83203125" style="60" customWidth="1"/>
    <col min="9995" max="10240" width="9.33203125" style="60"/>
    <col min="10241" max="10241" width="15.83203125" style="60" customWidth="1"/>
    <col min="10242" max="10242" width="49.83203125" style="60" customWidth="1"/>
    <col min="10243" max="10243" width="17" style="60" customWidth="1"/>
    <col min="10244" max="10249" width="10.6640625" style="60" customWidth="1"/>
    <col min="10250" max="10250" width="12.83203125" style="60" customWidth="1"/>
    <col min="10251" max="10496" width="9.33203125" style="60"/>
    <col min="10497" max="10497" width="15.83203125" style="60" customWidth="1"/>
    <col min="10498" max="10498" width="49.83203125" style="60" customWidth="1"/>
    <col min="10499" max="10499" width="17" style="60" customWidth="1"/>
    <col min="10500" max="10505" width="10.6640625" style="60" customWidth="1"/>
    <col min="10506" max="10506" width="12.83203125" style="60" customWidth="1"/>
    <col min="10507" max="10752" width="9.33203125" style="60"/>
    <col min="10753" max="10753" width="15.83203125" style="60" customWidth="1"/>
    <col min="10754" max="10754" width="49.83203125" style="60" customWidth="1"/>
    <col min="10755" max="10755" width="17" style="60" customWidth="1"/>
    <col min="10756" max="10761" width="10.6640625" style="60" customWidth="1"/>
    <col min="10762" max="10762" width="12.83203125" style="60" customWidth="1"/>
    <col min="10763" max="11008" width="9.33203125" style="60"/>
    <col min="11009" max="11009" width="15.83203125" style="60" customWidth="1"/>
    <col min="11010" max="11010" width="49.83203125" style="60" customWidth="1"/>
    <col min="11011" max="11011" width="17" style="60" customWidth="1"/>
    <col min="11012" max="11017" width="10.6640625" style="60" customWidth="1"/>
    <col min="11018" max="11018" width="12.83203125" style="60" customWidth="1"/>
    <col min="11019" max="11264" width="9.33203125" style="60"/>
    <col min="11265" max="11265" width="15.83203125" style="60" customWidth="1"/>
    <col min="11266" max="11266" width="49.83203125" style="60" customWidth="1"/>
    <col min="11267" max="11267" width="17" style="60" customWidth="1"/>
    <col min="11268" max="11273" width="10.6640625" style="60" customWidth="1"/>
    <col min="11274" max="11274" width="12.83203125" style="60" customWidth="1"/>
    <col min="11275" max="11520" width="9.33203125" style="60"/>
    <col min="11521" max="11521" width="15.83203125" style="60" customWidth="1"/>
    <col min="11522" max="11522" width="49.83203125" style="60" customWidth="1"/>
    <col min="11523" max="11523" width="17" style="60" customWidth="1"/>
    <col min="11524" max="11529" width="10.6640625" style="60" customWidth="1"/>
    <col min="11530" max="11530" width="12.83203125" style="60" customWidth="1"/>
    <col min="11531" max="11776" width="9.33203125" style="60"/>
    <col min="11777" max="11777" width="15.83203125" style="60" customWidth="1"/>
    <col min="11778" max="11778" width="49.83203125" style="60" customWidth="1"/>
    <col min="11779" max="11779" width="17" style="60" customWidth="1"/>
    <col min="11780" max="11785" width="10.6640625" style="60" customWidth="1"/>
    <col min="11786" max="11786" width="12.83203125" style="60" customWidth="1"/>
    <col min="11787" max="12032" width="9.33203125" style="60"/>
    <col min="12033" max="12033" width="15.83203125" style="60" customWidth="1"/>
    <col min="12034" max="12034" width="49.83203125" style="60" customWidth="1"/>
    <col min="12035" max="12035" width="17" style="60" customWidth="1"/>
    <col min="12036" max="12041" width="10.6640625" style="60" customWidth="1"/>
    <col min="12042" max="12042" width="12.83203125" style="60" customWidth="1"/>
    <col min="12043" max="12288" width="9.33203125" style="60"/>
    <col min="12289" max="12289" width="15.83203125" style="60" customWidth="1"/>
    <col min="12290" max="12290" width="49.83203125" style="60" customWidth="1"/>
    <col min="12291" max="12291" width="17" style="60" customWidth="1"/>
    <col min="12292" max="12297" width="10.6640625" style="60" customWidth="1"/>
    <col min="12298" max="12298" width="12.83203125" style="60" customWidth="1"/>
    <col min="12299" max="12544" width="9.33203125" style="60"/>
    <col min="12545" max="12545" width="15.83203125" style="60" customWidth="1"/>
    <col min="12546" max="12546" width="49.83203125" style="60" customWidth="1"/>
    <col min="12547" max="12547" width="17" style="60" customWidth="1"/>
    <col min="12548" max="12553" width="10.6640625" style="60" customWidth="1"/>
    <col min="12554" max="12554" width="12.83203125" style="60" customWidth="1"/>
    <col min="12555" max="12800" width="9.33203125" style="60"/>
    <col min="12801" max="12801" width="15.83203125" style="60" customWidth="1"/>
    <col min="12802" max="12802" width="49.83203125" style="60" customWidth="1"/>
    <col min="12803" max="12803" width="17" style="60" customWidth="1"/>
    <col min="12804" max="12809" width="10.6640625" style="60" customWidth="1"/>
    <col min="12810" max="12810" width="12.83203125" style="60" customWidth="1"/>
    <col min="12811" max="13056" width="9.33203125" style="60"/>
    <col min="13057" max="13057" width="15.83203125" style="60" customWidth="1"/>
    <col min="13058" max="13058" width="49.83203125" style="60" customWidth="1"/>
    <col min="13059" max="13059" width="17" style="60" customWidth="1"/>
    <col min="13060" max="13065" width="10.6640625" style="60" customWidth="1"/>
    <col min="13066" max="13066" width="12.83203125" style="60" customWidth="1"/>
    <col min="13067" max="13312" width="9.33203125" style="60"/>
    <col min="13313" max="13313" width="15.83203125" style="60" customWidth="1"/>
    <col min="13314" max="13314" width="49.83203125" style="60" customWidth="1"/>
    <col min="13315" max="13315" width="17" style="60" customWidth="1"/>
    <col min="13316" max="13321" width="10.6640625" style="60" customWidth="1"/>
    <col min="13322" max="13322" width="12.83203125" style="60" customWidth="1"/>
    <col min="13323" max="13568" width="9.33203125" style="60"/>
    <col min="13569" max="13569" width="15.83203125" style="60" customWidth="1"/>
    <col min="13570" max="13570" width="49.83203125" style="60" customWidth="1"/>
    <col min="13571" max="13571" width="17" style="60" customWidth="1"/>
    <col min="13572" max="13577" width="10.6640625" style="60" customWidth="1"/>
    <col min="13578" max="13578" width="12.83203125" style="60" customWidth="1"/>
    <col min="13579" max="13824" width="9.33203125" style="60"/>
    <col min="13825" max="13825" width="15.83203125" style="60" customWidth="1"/>
    <col min="13826" max="13826" width="49.83203125" style="60" customWidth="1"/>
    <col min="13827" max="13827" width="17" style="60" customWidth="1"/>
    <col min="13828" max="13833" width="10.6640625" style="60" customWidth="1"/>
    <col min="13834" max="13834" width="12.83203125" style="60" customWidth="1"/>
    <col min="13835" max="14080" width="9.33203125" style="60"/>
    <col min="14081" max="14081" width="15.83203125" style="60" customWidth="1"/>
    <col min="14082" max="14082" width="49.83203125" style="60" customWidth="1"/>
    <col min="14083" max="14083" width="17" style="60" customWidth="1"/>
    <col min="14084" max="14089" width="10.6640625" style="60" customWidth="1"/>
    <col min="14090" max="14090" width="12.83203125" style="60" customWidth="1"/>
    <col min="14091" max="14336" width="9.33203125" style="60"/>
    <col min="14337" max="14337" width="15.83203125" style="60" customWidth="1"/>
    <col min="14338" max="14338" width="49.83203125" style="60" customWidth="1"/>
    <col min="14339" max="14339" width="17" style="60" customWidth="1"/>
    <col min="14340" max="14345" width="10.6640625" style="60" customWidth="1"/>
    <col min="14346" max="14346" width="12.83203125" style="60" customWidth="1"/>
    <col min="14347" max="14592" width="9.33203125" style="60"/>
    <col min="14593" max="14593" width="15.83203125" style="60" customWidth="1"/>
    <col min="14594" max="14594" width="49.83203125" style="60" customWidth="1"/>
    <col min="14595" max="14595" width="17" style="60" customWidth="1"/>
    <col min="14596" max="14601" width="10.6640625" style="60" customWidth="1"/>
    <col min="14602" max="14602" width="12.83203125" style="60" customWidth="1"/>
    <col min="14603" max="14848" width="9.33203125" style="60"/>
    <col min="14849" max="14849" width="15.83203125" style="60" customWidth="1"/>
    <col min="14850" max="14850" width="49.83203125" style="60" customWidth="1"/>
    <col min="14851" max="14851" width="17" style="60" customWidth="1"/>
    <col min="14852" max="14857" width="10.6640625" style="60" customWidth="1"/>
    <col min="14858" max="14858" width="12.83203125" style="60" customWidth="1"/>
    <col min="14859" max="15104" width="9.33203125" style="60"/>
    <col min="15105" max="15105" width="15.83203125" style="60" customWidth="1"/>
    <col min="15106" max="15106" width="49.83203125" style="60" customWidth="1"/>
    <col min="15107" max="15107" width="17" style="60" customWidth="1"/>
    <col min="15108" max="15113" width="10.6640625" style="60" customWidth="1"/>
    <col min="15114" max="15114" width="12.83203125" style="60" customWidth="1"/>
    <col min="15115" max="15360" width="9.33203125" style="60"/>
    <col min="15361" max="15361" width="15.83203125" style="60" customWidth="1"/>
    <col min="15362" max="15362" width="49.83203125" style="60" customWidth="1"/>
    <col min="15363" max="15363" width="17" style="60" customWidth="1"/>
    <col min="15364" max="15369" width="10.6640625" style="60" customWidth="1"/>
    <col min="15370" max="15370" width="12.83203125" style="60" customWidth="1"/>
    <col min="15371" max="15616" width="9.33203125" style="60"/>
    <col min="15617" max="15617" width="15.83203125" style="60" customWidth="1"/>
    <col min="15618" max="15618" width="49.83203125" style="60" customWidth="1"/>
    <col min="15619" max="15619" width="17" style="60" customWidth="1"/>
    <col min="15620" max="15625" width="10.6640625" style="60" customWidth="1"/>
    <col min="15626" max="15626" width="12.83203125" style="60" customWidth="1"/>
    <col min="15627" max="15872" width="9.33203125" style="60"/>
    <col min="15873" max="15873" width="15.83203125" style="60" customWidth="1"/>
    <col min="15874" max="15874" width="49.83203125" style="60" customWidth="1"/>
    <col min="15875" max="15875" width="17" style="60" customWidth="1"/>
    <col min="15876" max="15881" width="10.6640625" style="60" customWidth="1"/>
    <col min="15882" max="15882" width="12.83203125" style="60" customWidth="1"/>
    <col min="15883" max="16128" width="9.33203125" style="60"/>
    <col min="16129" max="16129" width="15.83203125" style="60" customWidth="1"/>
    <col min="16130" max="16130" width="49.83203125" style="60" customWidth="1"/>
    <col min="16131" max="16131" width="17" style="60" customWidth="1"/>
    <col min="16132" max="16137" width="10.6640625" style="60" customWidth="1"/>
    <col min="16138" max="16138" width="12.83203125" style="60" customWidth="1"/>
    <col min="16139" max="16384" width="9.33203125" style="60"/>
  </cols>
  <sheetData>
    <row r="1" spans="1:11" x14ac:dyDescent="0.2">
      <c r="A1" s="59" t="s">
        <v>67</v>
      </c>
    </row>
    <row r="2" spans="1:11" x14ac:dyDescent="0.2">
      <c r="A2" s="61" t="s">
        <v>68</v>
      </c>
    </row>
    <row r="3" spans="1:11" ht="13.5" thickBot="1" x14ac:dyDescent="0.25"/>
    <row r="4" spans="1:11" ht="18.75" thickTop="1" x14ac:dyDescent="0.2">
      <c r="A4" s="163" t="s">
        <v>69</v>
      </c>
      <c r="B4" s="163"/>
      <c r="C4" s="163"/>
      <c r="D4" s="62"/>
      <c r="E4" s="62"/>
    </row>
    <row r="5" spans="1:11" ht="14.25" x14ac:dyDescent="0.2">
      <c r="A5" s="63" t="s">
        <v>70</v>
      </c>
      <c r="B5" s="64" t="s">
        <v>71</v>
      </c>
      <c r="C5" s="65" t="s">
        <v>72</v>
      </c>
    </row>
    <row r="6" spans="1:11" ht="14.25" x14ac:dyDescent="0.2">
      <c r="A6" s="63" t="s">
        <v>73</v>
      </c>
      <c r="B6" s="66" t="s">
        <v>74</v>
      </c>
      <c r="C6" s="67">
        <v>0.2</v>
      </c>
      <c r="E6" s="68"/>
      <c r="F6" s="68"/>
      <c r="G6" s="68"/>
      <c r="H6" s="68"/>
      <c r="I6" s="68"/>
      <c r="J6" s="68"/>
      <c r="K6" s="68"/>
    </row>
    <row r="7" spans="1:11" ht="14.25" x14ac:dyDescent="0.2">
      <c r="A7" s="63" t="s">
        <v>75</v>
      </c>
      <c r="B7" s="66" t="s">
        <v>76</v>
      </c>
      <c r="C7" s="67">
        <v>7.5000000000000006E-3</v>
      </c>
      <c r="E7" s="68"/>
      <c r="F7" s="68"/>
      <c r="G7" s="68"/>
      <c r="H7" s="68"/>
      <c r="I7" s="68"/>
      <c r="J7" s="68"/>
      <c r="K7" s="68"/>
    </row>
    <row r="8" spans="1:11" ht="14.25" x14ac:dyDescent="0.2">
      <c r="A8" s="63" t="s">
        <v>77</v>
      </c>
      <c r="B8" s="66" t="s">
        <v>78</v>
      </c>
      <c r="C8" s="67">
        <v>5.0000000000000001E-3</v>
      </c>
      <c r="E8" s="68"/>
      <c r="F8" s="68"/>
      <c r="G8" s="68"/>
      <c r="H8" s="68"/>
      <c r="I8" s="68"/>
      <c r="J8" s="68"/>
      <c r="K8" s="68"/>
    </row>
    <row r="9" spans="1:11" ht="14.25" x14ac:dyDescent="0.2">
      <c r="A9" s="63" t="s">
        <v>79</v>
      </c>
      <c r="B9" s="66" t="s">
        <v>80</v>
      </c>
      <c r="C9" s="67" t="s">
        <v>81</v>
      </c>
      <c r="E9" s="68"/>
      <c r="F9" s="68"/>
      <c r="G9" s="68"/>
      <c r="H9" s="68"/>
      <c r="I9" s="68"/>
      <c r="J9" s="68"/>
      <c r="K9" s="68"/>
    </row>
    <row r="10" spans="1:11" ht="14.25" x14ac:dyDescent="0.2">
      <c r="A10" s="63" t="s">
        <v>82</v>
      </c>
      <c r="B10" s="66" t="s">
        <v>83</v>
      </c>
      <c r="C10" s="67" t="s">
        <v>84</v>
      </c>
      <c r="E10" s="68"/>
      <c r="F10" s="68"/>
      <c r="G10" s="68"/>
      <c r="H10" s="68"/>
      <c r="I10" s="68"/>
      <c r="J10" s="68"/>
      <c r="K10" s="68"/>
    </row>
    <row r="11" spans="1:11" ht="14.25" x14ac:dyDescent="0.2">
      <c r="A11" s="63" t="s">
        <v>85</v>
      </c>
      <c r="B11" s="66" t="s">
        <v>86</v>
      </c>
      <c r="C11" s="67">
        <v>2.5000000000000001E-2</v>
      </c>
      <c r="E11" s="68"/>
      <c r="F11" s="68"/>
      <c r="G11" s="68"/>
      <c r="H11" s="68"/>
      <c r="I11" s="68"/>
      <c r="J11" s="68"/>
      <c r="K11" s="68"/>
    </row>
    <row r="12" spans="1:11" ht="14.25" x14ac:dyDescent="0.2">
      <c r="A12" s="63" t="s">
        <v>87</v>
      </c>
      <c r="B12" s="66" t="s">
        <v>88</v>
      </c>
      <c r="C12" s="67">
        <v>0.03</v>
      </c>
      <c r="E12" s="68"/>
      <c r="F12" s="68"/>
      <c r="G12" s="68"/>
      <c r="H12" s="68"/>
      <c r="I12" s="68"/>
      <c r="J12" s="68"/>
      <c r="K12" s="68"/>
    </row>
    <row r="13" spans="1:11" ht="14.25" x14ac:dyDescent="0.2">
      <c r="A13" s="63" t="s">
        <v>89</v>
      </c>
      <c r="B13" s="66" t="s">
        <v>90</v>
      </c>
      <c r="C13" s="67">
        <v>0.08</v>
      </c>
      <c r="E13" s="68"/>
      <c r="F13" s="68"/>
      <c r="G13" s="68"/>
      <c r="H13" s="68"/>
      <c r="I13" s="68"/>
      <c r="J13" s="68"/>
      <c r="K13" s="68"/>
    </row>
    <row r="14" spans="1:11" ht="15" x14ac:dyDescent="0.2">
      <c r="A14" s="63" t="s">
        <v>91</v>
      </c>
      <c r="B14" s="69" t="s">
        <v>92</v>
      </c>
      <c r="C14" s="70">
        <f>SUM(C6:C13)</f>
        <v>0.34750000000000003</v>
      </c>
      <c r="E14" s="68"/>
      <c r="F14" s="68"/>
      <c r="G14" s="68"/>
      <c r="H14" s="68"/>
      <c r="I14" s="68"/>
      <c r="J14" s="68"/>
      <c r="K14" s="68"/>
    </row>
    <row r="15" spans="1:11" ht="15" x14ac:dyDescent="0.2">
      <c r="A15" s="71"/>
      <c r="B15" s="72"/>
      <c r="C15" s="73"/>
      <c r="E15" s="68"/>
      <c r="F15" s="68"/>
      <c r="G15" s="68"/>
      <c r="H15" s="68"/>
      <c r="I15" s="68"/>
      <c r="J15" s="68"/>
      <c r="K15" s="68"/>
    </row>
    <row r="16" spans="1:11" ht="14.25" x14ac:dyDescent="0.2">
      <c r="A16" s="63" t="s">
        <v>93</v>
      </c>
      <c r="B16" s="66" t="s">
        <v>94</v>
      </c>
      <c r="C16" s="67">
        <f>ROUND(IF('[1]3.CAGED'!C39&gt;24,(1-12/'[1]3.CAGED'!C39)*0.1111,0.1111-C25),4)</f>
        <v>6.0499999999999998E-2</v>
      </c>
      <c r="E16" s="68"/>
      <c r="F16" s="68"/>
      <c r="G16" s="68"/>
      <c r="H16" s="68"/>
      <c r="I16" s="68"/>
      <c r="J16" s="68"/>
      <c r="K16" s="68"/>
    </row>
    <row r="17" spans="1:11" ht="14.25" x14ac:dyDescent="0.2">
      <c r="A17" s="63" t="s">
        <v>95</v>
      </c>
      <c r="B17" s="66" t="s">
        <v>96</v>
      </c>
      <c r="C17" s="67">
        <f>ROUND('[1]3.CAGED'!C33/'[1]3.CAGED'!C30,4)</f>
        <v>8.3299999999999999E-2</v>
      </c>
      <c r="E17" s="68"/>
      <c r="F17" s="68"/>
      <c r="G17" s="68"/>
      <c r="H17" s="68"/>
      <c r="I17" s="68"/>
      <c r="J17" s="68"/>
      <c r="K17" s="68"/>
    </row>
    <row r="18" spans="1:11" ht="14.25" x14ac:dyDescent="0.2">
      <c r="A18" s="63" t="s">
        <v>97</v>
      </c>
      <c r="B18" s="66" t="s">
        <v>98</v>
      </c>
      <c r="C18" s="67">
        <v>6.0000000000000006E-4</v>
      </c>
      <c r="E18" s="68"/>
      <c r="F18" s="68"/>
      <c r="G18" s="68"/>
      <c r="H18" s="68"/>
      <c r="I18" s="68"/>
      <c r="J18" s="68"/>
      <c r="K18" s="68"/>
    </row>
    <row r="19" spans="1:11" ht="14.25" x14ac:dyDescent="0.2">
      <c r="A19" s="63" t="s">
        <v>99</v>
      </c>
      <c r="B19" s="66" t="s">
        <v>100</v>
      </c>
      <c r="C19" s="67">
        <v>8.2000000000000007E-3</v>
      </c>
      <c r="E19" s="68"/>
      <c r="F19" s="68"/>
      <c r="G19" s="68"/>
      <c r="H19" s="68"/>
      <c r="I19" s="68"/>
      <c r="J19" s="68"/>
      <c r="K19" s="68"/>
    </row>
    <row r="20" spans="1:11" ht="14.25" x14ac:dyDescent="0.2">
      <c r="A20" s="63" t="s">
        <v>101</v>
      </c>
      <c r="B20" s="66" t="s">
        <v>102</v>
      </c>
      <c r="C20" s="67">
        <v>3.1000000000000003E-3</v>
      </c>
      <c r="E20" s="68"/>
      <c r="F20" s="68"/>
      <c r="G20" s="68"/>
      <c r="H20" s="68"/>
      <c r="I20" s="68"/>
      <c r="J20" s="68"/>
      <c r="K20" s="68"/>
    </row>
    <row r="21" spans="1:11" ht="14.25" x14ac:dyDescent="0.2">
      <c r="A21" s="63" t="s">
        <v>103</v>
      </c>
      <c r="B21" s="66" t="s">
        <v>104</v>
      </c>
      <c r="C21" s="67">
        <v>1.66E-2</v>
      </c>
      <c r="E21" s="68"/>
      <c r="F21" s="68"/>
      <c r="G21" s="68"/>
      <c r="H21" s="68"/>
      <c r="I21" s="68"/>
      <c r="J21" s="68"/>
      <c r="K21" s="68"/>
    </row>
    <row r="22" spans="1:11" ht="15" x14ac:dyDescent="0.2">
      <c r="A22" s="63" t="s">
        <v>105</v>
      </c>
      <c r="B22" s="69" t="s">
        <v>106</v>
      </c>
      <c r="C22" s="70">
        <f>SUM(C16:C21)</f>
        <v>0.17229999999999998</v>
      </c>
      <c r="E22" s="68"/>
      <c r="F22" s="68"/>
      <c r="G22" s="68"/>
      <c r="H22" s="68"/>
      <c r="I22" s="68"/>
      <c r="J22" s="68"/>
      <c r="K22" s="68"/>
    </row>
    <row r="23" spans="1:11" ht="15" x14ac:dyDescent="0.2">
      <c r="A23" s="71"/>
      <c r="B23" s="72"/>
      <c r="C23" s="73"/>
      <c r="E23" s="68"/>
      <c r="F23" s="68"/>
      <c r="G23" s="68"/>
      <c r="H23" s="68"/>
      <c r="I23" s="68"/>
      <c r="J23" s="68"/>
      <c r="K23" s="68"/>
    </row>
    <row r="24" spans="1:11" ht="14.25" x14ac:dyDescent="0.2">
      <c r="A24" s="63" t="s">
        <v>107</v>
      </c>
      <c r="B24" s="66" t="s">
        <v>108</v>
      </c>
      <c r="C24" s="67">
        <v>3.7999999999999999E-2</v>
      </c>
      <c r="D24" s="74"/>
      <c r="E24" s="68"/>
      <c r="F24" s="68"/>
      <c r="G24" s="68"/>
      <c r="H24" s="68"/>
      <c r="I24" s="68"/>
      <c r="J24" s="68"/>
      <c r="K24" s="68"/>
    </row>
    <row r="25" spans="1:11" ht="14.25" x14ac:dyDescent="0.2">
      <c r="A25" s="63" t="s">
        <v>109</v>
      </c>
      <c r="B25" s="66" t="s">
        <v>110</v>
      </c>
      <c r="C25" s="67">
        <v>5.0599999999999999E-2</v>
      </c>
      <c r="E25" s="68"/>
      <c r="F25" s="68"/>
      <c r="G25" s="75"/>
      <c r="H25" s="68"/>
      <c r="I25" s="68"/>
      <c r="J25" s="68"/>
      <c r="K25" s="68"/>
    </row>
    <row r="26" spans="1:11" ht="14.25" x14ac:dyDescent="0.2">
      <c r="A26" s="63" t="s">
        <v>111</v>
      </c>
      <c r="B26" s="66" t="s">
        <v>112</v>
      </c>
      <c r="C26" s="67">
        <v>4.2000000000000006E-3</v>
      </c>
      <c r="E26" s="68"/>
      <c r="F26" s="68"/>
      <c r="G26" s="68"/>
      <c r="H26" s="68"/>
      <c r="I26" s="68"/>
      <c r="J26" s="68"/>
      <c r="K26" s="68"/>
    </row>
    <row r="27" spans="1:11" ht="14.25" x14ac:dyDescent="0.2">
      <c r="A27" s="63" t="s">
        <v>113</v>
      </c>
      <c r="B27" s="66" t="s">
        <v>114</v>
      </c>
      <c r="C27" s="67">
        <v>3.7100000000000001E-2</v>
      </c>
      <c r="E27" s="68"/>
      <c r="F27" s="76"/>
      <c r="G27" s="68"/>
      <c r="H27" s="68"/>
      <c r="I27" s="68"/>
      <c r="J27" s="68"/>
      <c r="K27" s="68"/>
    </row>
    <row r="28" spans="1:11" ht="14.25" x14ac:dyDescent="0.2">
      <c r="A28" s="63" t="s">
        <v>115</v>
      </c>
      <c r="B28" s="66" t="s">
        <v>116</v>
      </c>
      <c r="C28" s="67">
        <v>2.6000000000000003E-3</v>
      </c>
      <c r="E28" s="68"/>
      <c r="F28" s="68"/>
      <c r="G28" s="68"/>
      <c r="H28" s="68"/>
      <c r="I28" s="68"/>
      <c r="J28" s="68"/>
      <c r="K28" s="68"/>
    </row>
    <row r="29" spans="1:11" ht="15" x14ac:dyDescent="0.2">
      <c r="A29" s="63" t="s">
        <v>117</v>
      </c>
      <c r="B29" s="69" t="s">
        <v>118</v>
      </c>
      <c r="C29" s="70">
        <f>SUM(C24:C28)</f>
        <v>0.13249999999999998</v>
      </c>
      <c r="E29" s="68"/>
      <c r="F29" s="68"/>
      <c r="G29" s="68"/>
      <c r="H29" s="68"/>
      <c r="I29" s="68"/>
      <c r="J29" s="68"/>
      <c r="K29" s="68"/>
    </row>
    <row r="30" spans="1:11" ht="15" x14ac:dyDescent="0.2">
      <c r="A30" s="71"/>
      <c r="B30" s="72"/>
      <c r="C30" s="73"/>
      <c r="E30" s="68"/>
      <c r="F30" s="68"/>
      <c r="G30" s="68"/>
      <c r="H30" s="68"/>
      <c r="I30" s="68"/>
      <c r="J30" s="68"/>
      <c r="K30" s="68"/>
    </row>
    <row r="31" spans="1:11" ht="14.25" x14ac:dyDescent="0.2">
      <c r="A31" s="63" t="s">
        <v>119</v>
      </c>
      <c r="B31" s="66" t="s">
        <v>120</v>
      </c>
      <c r="C31" s="67">
        <f>ROUND(C14*C22,4)</f>
        <v>5.9900000000000002E-2</v>
      </c>
      <c r="E31" s="68"/>
      <c r="F31" s="68"/>
      <c r="G31" s="68"/>
      <c r="H31" s="68"/>
      <c r="I31" s="68"/>
      <c r="J31" s="68"/>
      <c r="K31" s="68"/>
    </row>
    <row r="32" spans="1:11" ht="28.5" x14ac:dyDescent="0.2">
      <c r="A32" s="63" t="s">
        <v>121</v>
      </c>
      <c r="B32" s="77" t="s">
        <v>122</v>
      </c>
      <c r="C32" s="67">
        <f>ROUND((C24*C14),4)</f>
        <v>1.32E-2</v>
      </c>
      <c r="E32" s="68"/>
      <c r="F32" s="68"/>
      <c r="G32" s="68"/>
      <c r="H32" s="68"/>
      <c r="I32" s="68"/>
      <c r="J32" s="68"/>
      <c r="K32" s="68"/>
    </row>
    <row r="33" spans="1:11" ht="15" x14ac:dyDescent="0.2">
      <c r="A33" s="63" t="s">
        <v>123</v>
      </c>
      <c r="B33" s="78" t="s">
        <v>124</v>
      </c>
      <c r="C33" s="79">
        <f>SUM(C31:C32)</f>
        <v>7.3099999999999998E-2</v>
      </c>
      <c r="E33" s="68"/>
      <c r="F33" s="68"/>
      <c r="G33" s="68"/>
      <c r="H33" s="68"/>
      <c r="I33" s="68"/>
      <c r="J33" s="68"/>
      <c r="K33" s="68"/>
    </row>
    <row r="34" spans="1:11" ht="15.75" thickBot="1" x14ac:dyDescent="0.25">
      <c r="A34" s="80"/>
      <c r="B34" s="81" t="s">
        <v>125</v>
      </c>
      <c r="C34" s="82">
        <f>C33+C29+C22+C14</f>
        <v>0.72540000000000004</v>
      </c>
      <c r="E34" s="68"/>
      <c r="F34" s="68"/>
      <c r="G34" s="68"/>
      <c r="H34" s="68"/>
      <c r="I34" s="68"/>
      <c r="J34" s="68"/>
      <c r="K34" s="68"/>
    </row>
  </sheetData>
  <mergeCells count="1">
    <mergeCell ref="A4:C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N21" sqref="N21"/>
    </sheetView>
  </sheetViews>
  <sheetFormatPr defaultRowHeight="12.75" x14ac:dyDescent="0.2"/>
  <cols>
    <col min="1" max="1" width="10" style="60" customWidth="1"/>
    <col min="2" max="2" width="78.33203125" style="60" customWidth="1"/>
    <col min="3" max="3" width="16" style="60" customWidth="1"/>
    <col min="4" max="4" width="12" style="60" hidden="1" customWidth="1"/>
    <col min="5" max="5" width="16" style="60" hidden="1" customWidth="1"/>
    <col min="6" max="6" width="16.83203125" style="60" hidden="1" customWidth="1"/>
    <col min="7" max="7" width="14.83203125" style="60" hidden="1" customWidth="1"/>
    <col min="8" max="8" width="5.1640625" style="60" hidden="1" customWidth="1"/>
    <col min="9" max="9" width="8" style="60" hidden="1" customWidth="1"/>
    <col min="10" max="10" width="3.83203125" style="60" hidden="1" customWidth="1"/>
    <col min="11" max="11" width="10.5" style="60" hidden="1" customWidth="1"/>
    <col min="12" max="256" width="9.33203125" style="60"/>
    <col min="257" max="257" width="10" style="60" customWidth="1"/>
    <col min="258" max="258" width="78.33203125" style="60" customWidth="1"/>
    <col min="259" max="259" width="16" style="60" customWidth="1"/>
    <col min="260" max="267" width="0" style="60" hidden="1" customWidth="1"/>
    <col min="268" max="512" width="9.33203125" style="60"/>
    <col min="513" max="513" width="10" style="60" customWidth="1"/>
    <col min="514" max="514" width="78.33203125" style="60" customWidth="1"/>
    <col min="515" max="515" width="16" style="60" customWidth="1"/>
    <col min="516" max="523" width="0" style="60" hidden="1" customWidth="1"/>
    <col min="524" max="768" width="9.33203125" style="60"/>
    <col min="769" max="769" width="10" style="60" customWidth="1"/>
    <col min="770" max="770" width="78.33203125" style="60" customWidth="1"/>
    <col min="771" max="771" width="16" style="60" customWidth="1"/>
    <col min="772" max="779" width="0" style="60" hidden="1" customWidth="1"/>
    <col min="780" max="1024" width="9.33203125" style="60"/>
    <col min="1025" max="1025" width="10" style="60" customWidth="1"/>
    <col min="1026" max="1026" width="78.33203125" style="60" customWidth="1"/>
    <col min="1027" max="1027" width="16" style="60" customWidth="1"/>
    <col min="1028" max="1035" width="0" style="60" hidden="1" customWidth="1"/>
    <col min="1036" max="1280" width="9.33203125" style="60"/>
    <col min="1281" max="1281" width="10" style="60" customWidth="1"/>
    <col min="1282" max="1282" width="78.33203125" style="60" customWidth="1"/>
    <col min="1283" max="1283" width="16" style="60" customWidth="1"/>
    <col min="1284" max="1291" width="0" style="60" hidden="1" customWidth="1"/>
    <col min="1292" max="1536" width="9.33203125" style="60"/>
    <col min="1537" max="1537" width="10" style="60" customWidth="1"/>
    <col min="1538" max="1538" width="78.33203125" style="60" customWidth="1"/>
    <col min="1539" max="1539" width="16" style="60" customWidth="1"/>
    <col min="1540" max="1547" width="0" style="60" hidden="1" customWidth="1"/>
    <col min="1548" max="1792" width="9.33203125" style="60"/>
    <col min="1793" max="1793" width="10" style="60" customWidth="1"/>
    <col min="1794" max="1794" width="78.33203125" style="60" customWidth="1"/>
    <col min="1795" max="1795" width="16" style="60" customWidth="1"/>
    <col min="1796" max="1803" width="0" style="60" hidden="1" customWidth="1"/>
    <col min="1804" max="2048" width="9.33203125" style="60"/>
    <col min="2049" max="2049" width="10" style="60" customWidth="1"/>
    <col min="2050" max="2050" width="78.33203125" style="60" customWidth="1"/>
    <col min="2051" max="2051" width="16" style="60" customWidth="1"/>
    <col min="2052" max="2059" width="0" style="60" hidden="1" customWidth="1"/>
    <col min="2060" max="2304" width="9.33203125" style="60"/>
    <col min="2305" max="2305" width="10" style="60" customWidth="1"/>
    <col min="2306" max="2306" width="78.33203125" style="60" customWidth="1"/>
    <col min="2307" max="2307" width="16" style="60" customWidth="1"/>
    <col min="2308" max="2315" width="0" style="60" hidden="1" customWidth="1"/>
    <col min="2316" max="2560" width="9.33203125" style="60"/>
    <col min="2561" max="2561" width="10" style="60" customWidth="1"/>
    <col min="2562" max="2562" width="78.33203125" style="60" customWidth="1"/>
    <col min="2563" max="2563" width="16" style="60" customWidth="1"/>
    <col min="2564" max="2571" width="0" style="60" hidden="1" customWidth="1"/>
    <col min="2572" max="2816" width="9.33203125" style="60"/>
    <col min="2817" max="2817" width="10" style="60" customWidth="1"/>
    <col min="2818" max="2818" width="78.33203125" style="60" customWidth="1"/>
    <col min="2819" max="2819" width="16" style="60" customWidth="1"/>
    <col min="2820" max="2827" width="0" style="60" hidden="1" customWidth="1"/>
    <col min="2828" max="3072" width="9.33203125" style="60"/>
    <col min="3073" max="3073" width="10" style="60" customWidth="1"/>
    <col min="3074" max="3074" width="78.33203125" style="60" customWidth="1"/>
    <col min="3075" max="3075" width="16" style="60" customWidth="1"/>
    <col min="3076" max="3083" width="0" style="60" hidden="1" customWidth="1"/>
    <col min="3084" max="3328" width="9.33203125" style="60"/>
    <col min="3329" max="3329" width="10" style="60" customWidth="1"/>
    <col min="3330" max="3330" width="78.33203125" style="60" customWidth="1"/>
    <col min="3331" max="3331" width="16" style="60" customWidth="1"/>
    <col min="3332" max="3339" width="0" style="60" hidden="1" customWidth="1"/>
    <col min="3340" max="3584" width="9.33203125" style="60"/>
    <col min="3585" max="3585" width="10" style="60" customWidth="1"/>
    <col min="3586" max="3586" width="78.33203125" style="60" customWidth="1"/>
    <col min="3587" max="3587" width="16" style="60" customWidth="1"/>
    <col min="3588" max="3595" width="0" style="60" hidden="1" customWidth="1"/>
    <col min="3596" max="3840" width="9.33203125" style="60"/>
    <col min="3841" max="3841" width="10" style="60" customWidth="1"/>
    <col min="3842" max="3842" width="78.33203125" style="60" customWidth="1"/>
    <col min="3843" max="3843" width="16" style="60" customWidth="1"/>
    <col min="3844" max="3851" width="0" style="60" hidden="1" customWidth="1"/>
    <col min="3852" max="4096" width="9.33203125" style="60"/>
    <col min="4097" max="4097" width="10" style="60" customWidth="1"/>
    <col min="4098" max="4098" width="78.33203125" style="60" customWidth="1"/>
    <col min="4099" max="4099" width="16" style="60" customWidth="1"/>
    <col min="4100" max="4107" width="0" style="60" hidden="1" customWidth="1"/>
    <col min="4108" max="4352" width="9.33203125" style="60"/>
    <col min="4353" max="4353" width="10" style="60" customWidth="1"/>
    <col min="4354" max="4354" width="78.33203125" style="60" customWidth="1"/>
    <col min="4355" max="4355" width="16" style="60" customWidth="1"/>
    <col min="4356" max="4363" width="0" style="60" hidden="1" customWidth="1"/>
    <col min="4364" max="4608" width="9.33203125" style="60"/>
    <col min="4609" max="4609" width="10" style="60" customWidth="1"/>
    <col min="4610" max="4610" width="78.33203125" style="60" customWidth="1"/>
    <col min="4611" max="4611" width="16" style="60" customWidth="1"/>
    <col min="4612" max="4619" width="0" style="60" hidden="1" customWidth="1"/>
    <col min="4620" max="4864" width="9.33203125" style="60"/>
    <col min="4865" max="4865" width="10" style="60" customWidth="1"/>
    <col min="4866" max="4866" width="78.33203125" style="60" customWidth="1"/>
    <col min="4867" max="4867" width="16" style="60" customWidth="1"/>
    <col min="4868" max="4875" width="0" style="60" hidden="1" customWidth="1"/>
    <col min="4876" max="5120" width="9.33203125" style="60"/>
    <col min="5121" max="5121" width="10" style="60" customWidth="1"/>
    <col min="5122" max="5122" width="78.33203125" style="60" customWidth="1"/>
    <col min="5123" max="5123" width="16" style="60" customWidth="1"/>
    <col min="5124" max="5131" width="0" style="60" hidden="1" customWidth="1"/>
    <col min="5132" max="5376" width="9.33203125" style="60"/>
    <col min="5377" max="5377" width="10" style="60" customWidth="1"/>
    <col min="5378" max="5378" width="78.33203125" style="60" customWidth="1"/>
    <col min="5379" max="5379" width="16" style="60" customWidth="1"/>
    <col min="5380" max="5387" width="0" style="60" hidden="1" customWidth="1"/>
    <col min="5388" max="5632" width="9.33203125" style="60"/>
    <col min="5633" max="5633" width="10" style="60" customWidth="1"/>
    <col min="5634" max="5634" width="78.33203125" style="60" customWidth="1"/>
    <col min="5635" max="5635" width="16" style="60" customWidth="1"/>
    <col min="5636" max="5643" width="0" style="60" hidden="1" customWidth="1"/>
    <col min="5644" max="5888" width="9.33203125" style="60"/>
    <col min="5889" max="5889" width="10" style="60" customWidth="1"/>
    <col min="5890" max="5890" width="78.33203125" style="60" customWidth="1"/>
    <col min="5891" max="5891" width="16" style="60" customWidth="1"/>
    <col min="5892" max="5899" width="0" style="60" hidden="1" customWidth="1"/>
    <col min="5900" max="6144" width="9.33203125" style="60"/>
    <col min="6145" max="6145" width="10" style="60" customWidth="1"/>
    <col min="6146" max="6146" width="78.33203125" style="60" customWidth="1"/>
    <col min="6147" max="6147" width="16" style="60" customWidth="1"/>
    <col min="6148" max="6155" width="0" style="60" hidden="1" customWidth="1"/>
    <col min="6156" max="6400" width="9.33203125" style="60"/>
    <col min="6401" max="6401" width="10" style="60" customWidth="1"/>
    <col min="6402" max="6402" width="78.33203125" style="60" customWidth="1"/>
    <col min="6403" max="6403" width="16" style="60" customWidth="1"/>
    <col min="6404" max="6411" width="0" style="60" hidden="1" customWidth="1"/>
    <col min="6412" max="6656" width="9.33203125" style="60"/>
    <col min="6657" max="6657" width="10" style="60" customWidth="1"/>
    <col min="6658" max="6658" width="78.33203125" style="60" customWidth="1"/>
    <col min="6659" max="6659" width="16" style="60" customWidth="1"/>
    <col min="6660" max="6667" width="0" style="60" hidden="1" customWidth="1"/>
    <col min="6668" max="6912" width="9.33203125" style="60"/>
    <col min="6913" max="6913" width="10" style="60" customWidth="1"/>
    <col min="6914" max="6914" width="78.33203125" style="60" customWidth="1"/>
    <col min="6915" max="6915" width="16" style="60" customWidth="1"/>
    <col min="6916" max="6923" width="0" style="60" hidden="1" customWidth="1"/>
    <col min="6924" max="7168" width="9.33203125" style="60"/>
    <col min="7169" max="7169" width="10" style="60" customWidth="1"/>
    <col min="7170" max="7170" width="78.33203125" style="60" customWidth="1"/>
    <col min="7171" max="7171" width="16" style="60" customWidth="1"/>
    <col min="7172" max="7179" width="0" style="60" hidden="1" customWidth="1"/>
    <col min="7180" max="7424" width="9.33203125" style="60"/>
    <col min="7425" max="7425" width="10" style="60" customWidth="1"/>
    <col min="7426" max="7426" width="78.33203125" style="60" customWidth="1"/>
    <col min="7427" max="7427" width="16" style="60" customWidth="1"/>
    <col min="7428" max="7435" width="0" style="60" hidden="1" customWidth="1"/>
    <col min="7436" max="7680" width="9.33203125" style="60"/>
    <col min="7681" max="7681" width="10" style="60" customWidth="1"/>
    <col min="7682" max="7682" width="78.33203125" style="60" customWidth="1"/>
    <col min="7683" max="7683" width="16" style="60" customWidth="1"/>
    <col min="7684" max="7691" width="0" style="60" hidden="1" customWidth="1"/>
    <col min="7692" max="7936" width="9.33203125" style="60"/>
    <col min="7937" max="7937" width="10" style="60" customWidth="1"/>
    <col min="7938" max="7938" width="78.33203125" style="60" customWidth="1"/>
    <col min="7939" max="7939" width="16" style="60" customWidth="1"/>
    <col min="7940" max="7947" width="0" style="60" hidden="1" customWidth="1"/>
    <col min="7948" max="8192" width="9.33203125" style="60"/>
    <col min="8193" max="8193" width="10" style="60" customWidth="1"/>
    <col min="8194" max="8194" width="78.33203125" style="60" customWidth="1"/>
    <col min="8195" max="8195" width="16" style="60" customWidth="1"/>
    <col min="8196" max="8203" width="0" style="60" hidden="1" customWidth="1"/>
    <col min="8204" max="8448" width="9.33203125" style="60"/>
    <col min="8449" max="8449" width="10" style="60" customWidth="1"/>
    <col min="8450" max="8450" width="78.33203125" style="60" customWidth="1"/>
    <col min="8451" max="8451" width="16" style="60" customWidth="1"/>
    <col min="8452" max="8459" width="0" style="60" hidden="1" customWidth="1"/>
    <col min="8460" max="8704" width="9.33203125" style="60"/>
    <col min="8705" max="8705" width="10" style="60" customWidth="1"/>
    <col min="8706" max="8706" width="78.33203125" style="60" customWidth="1"/>
    <col min="8707" max="8707" width="16" style="60" customWidth="1"/>
    <col min="8708" max="8715" width="0" style="60" hidden="1" customWidth="1"/>
    <col min="8716" max="8960" width="9.33203125" style="60"/>
    <col min="8961" max="8961" width="10" style="60" customWidth="1"/>
    <col min="8962" max="8962" width="78.33203125" style="60" customWidth="1"/>
    <col min="8963" max="8963" width="16" style="60" customWidth="1"/>
    <col min="8964" max="8971" width="0" style="60" hidden="1" customWidth="1"/>
    <col min="8972" max="9216" width="9.33203125" style="60"/>
    <col min="9217" max="9217" width="10" style="60" customWidth="1"/>
    <col min="9218" max="9218" width="78.33203125" style="60" customWidth="1"/>
    <col min="9219" max="9219" width="16" style="60" customWidth="1"/>
    <col min="9220" max="9227" width="0" style="60" hidden="1" customWidth="1"/>
    <col min="9228" max="9472" width="9.33203125" style="60"/>
    <col min="9473" max="9473" width="10" style="60" customWidth="1"/>
    <col min="9474" max="9474" width="78.33203125" style="60" customWidth="1"/>
    <col min="9475" max="9475" width="16" style="60" customWidth="1"/>
    <col min="9476" max="9483" width="0" style="60" hidden="1" customWidth="1"/>
    <col min="9484" max="9728" width="9.33203125" style="60"/>
    <col min="9729" max="9729" width="10" style="60" customWidth="1"/>
    <col min="9730" max="9730" width="78.33203125" style="60" customWidth="1"/>
    <col min="9731" max="9731" width="16" style="60" customWidth="1"/>
    <col min="9732" max="9739" width="0" style="60" hidden="1" customWidth="1"/>
    <col min="9740" max="9984" width="9.33203125" style="60"/>
    <col min="9985" max="9985" width="10" style="60" customWidth="1"/>
    <col min="9986" max="9986" width="78.33203125" style="60" customWidth="1"/>
    <col min="9987" max="9987" width="16" style="60" customWidth="1"/>
    <col min="9988" max="9995" width="0" style="60" hidden="1" customWidth="1"/>
    <col min="9996" max="10240" width="9.33203125" style="60"/>
    <col min="10241" max="10241" width="10" style="60" customWidth="1"/>
    <col min="10242" max="10242" width="78.33203125" style="60" customWidth="1"/>
    <col min="10243" max="10243" width="16" style="60" customWidth="1"/>
    <col min="10244" max="10251" width="0" style="60" hidden="1" customWidth="1"/>
    <col min="10252" max="10496" width="9.33203125" style="60"/>
    <col min="10497" max="10497" width="10" style="60" customWidth="1"/>
    <col min="10498" max="10498" width="78.33203125" style="60" customWidth="1"/>
    <col min="10499" max="10499" width="16" style="60" customWidth="1"/>
    <col min="10500" max="10507" width="0" style="60" hidden="1" customWidth="1"/>
    <col min="10508" max="10752" width="9.33203125" style="60"/>
    <col min="10753" max="10753" width="10" style="60" customWidth="1"/>
    <col min="10754" max="10754" width="78.33203125" style="60" customWidth="1"/>
    <col min="10755" max="10755" width="16" style="60" customWidth="1"/>
    <col min="10756" max="10763" width="0" style="60" hidden="1" customWidth="1"/>
    <col min="10764" max="11008" width="9.33203125" style="60"/>
    <col min="11009" max="11009" width="10" style="60" customWidth="1"/>
    <col min="11010" max="11010" width="78.33203125" style="60" customWidth="1"/>
    <col min="11011" max="11011" width="16" style="60" customWidth="1"/>
    <col min="11012" max="11019" width="0" style="60" hidden="1" customWidth="1"/>
    <col min="11020" max="11264" width="9.33203125" style="60"/>
    <col min="11265" max="11265" width="10" style="60" customWidth="1"/>
    <col min="11266" max="11266" width="78.33203125" style="60" customWidth="1"/>
    <col min="11267" max="11267" width="16" style="60" customWidth="1"/>
    <col min="11268" max="11275" width="0" style="60" hidden="1" customWidth="1"/>
    <col min="11276" max="11520" width="9.33203125" style="60"/>
    <col min="11521" max="11521" width="10" style="60" customWidth="1"/>
    <col min="11522" max="11522" width="78.33203125" style="60" customWidth="1"/>
    <col min="11523" max="11523" width="16" style="60" customWidth="1"/>
    <col min="11524" max="11531" width="0" style="60" hidden="1" customWidth="1"/>
    <col min="11532" max="11776" width="9.33203125" style="60"/>
    <col min="11777" max="11777" width="10" style="60" customWidth="1"/>
    <col min="11778" max="11778" width="78.33203125" style="60" customWidth="1"/>
    <col min="11779" max="11779" width="16" style="60" customWidth="1"/>
    <col min="11780" max="11787" width="0" style="60" hidden="1" customWidth="1"/>
    <col min="11788" max="12032" width="9.33203125" style="60"/>
    <col min="12033" max="12033" width="10" style="60" customWidth="1"/>
    <col min="12034" max="12034" width="78.33203125" style="60" customWidth="1"/>
    <col min="12035" max="12035" width="16" style="60" customWidth="1"/>
    <col min="12036" max="12043" width="0" style="60" hidden="1" customWidth="1"/>
    <col min="12044" max="12288" width="9.33203125" style="60"/>
    <col min="12289" max="12289" width="10" style="60" customWidth="1"/>
    <col min="12290" max="12290" width="78.33203125" style="60" customWidth="1"/>
    <col min="12291" max="12291" width="16" style="60" customWidth="1"/>
    <col min="12292" max="12299" width="0" style="60" hidden="1" customWidth="1"/>
    <col min="12300" max="12544" width="9.33203125" style="60"/>
    <col min="12545" max="12545" width="10" style="60" customWidth="1"/>
    <col min="12546" max="12546" width="78.33203125" style="60" customWidth="1"/>
    <col min="12547" max="12547" width="16" style="60" customWidth="1"/>
    <col min="12548" max="12555" width="0" style="60" hidden="1" customWidth="1"/>
    <col min="12556" max="12800" width="9.33203125" style="60"/>
    <col min="12801" max="12801" width="10" style="60" customWidth="1"/>
    <col min="12802" max="12802" width="78.33203125" style="60" customWidth="1"/>
    <col min="12803" max="12803" width="16" style="60" customWidth="1"/>
    <col min="12804" max="12811" width="0" style="60" hidden="1" customWidth="1"/>
    <col min="12812" max="13056" width="9.33203125" style="60"/>
    <col min="13057" max="13057" width="10" style="60" customWidth="1"/>
    <col min="13058" max="13058" width="78.33203125" style="60" customWidth="1"/>
    <col min="13059" max="13059" width="16" style="60" customWidth="1"/>
    <col min="13060" max="13067" width="0" style="60" hidden="1" customWidth="1"/>
    <col min="13068" max="13312" width="9.33203125" style="60"/>
    <col min="13313" max="13313" width="10" style="60" customWidth="1"/>
    <col min="13314" max="13314" width="78.33203125" style="60" customWidth="1"/>
    <col min="13315" max="13315" width="16" style="60" customWidth="1"/>
    <col min="13316" max="13323" width="0" style="60" hidden="1" customWidth="1"/>
    <col min="13324" max="13568" width="9.33203125" style="60"/>
    <col min="13569" max="13569" width="10" style="60" customWidth="1"/>
    <col min="13570" max="13570" width="78.33203125" style="60" customWidth="1"/>
    <col min="13571" max="13571" width="16" style="60" customWidth="1"/>
    <col min="13572" max="13579" width="0" style="60" hidden="1" customWidth="1"/>
    <col min="13580" max="13824" width="9.33203125" style="60"/>
    <col min="13825" max="13825" width="10" style="60" customWidth="1"/>
    <col min="13826" max="13826" width="78.33203125" style="60" customWidth="1"/>
    <col min="13827" max="13827" width="16" style="60" customWidth="1"/>
    <col min="13828" max="13835" width="0" style="60" hidden="1" customWidth="1"/>
    <col min="13836" max="14080" width="9.33203125" style="60"/>
    <col min="14081" max="14081" width="10" style="60" customWidth="1"/>
    <col min="14082" max="14082" width="78.33203125" style="60" customWidth="1"/>
    <col min="14083" max="14083" width="16" style="60" customWidth="1"/>
    <col min="14084" max="14091" width="0" style="60" hidden="1" customWidth="1"/>
    <col min="14092" max="14336" width="9.33203125" style="60"/>
    <col min="14337" max="14337" width="10" style="60" customWidth="1"/>
    <col min="14338" max="14338" width="78.33203125" style="60" customWidth="1"/>
    <col min="14339" max="14339" width="16" style="60" customWidth="1"/>
    <col min="14340" max="14347" width="0" style="60" hidden="1" customWidth="1"/>
    <col min="14348" max="14592" width="9.33203125" style="60"/>
    <col min="14593" max="14593" width="10" style="60" customWidth="1"/>
    <col min="14594" max="14594" width="78.33203125" style="60" customWidth="1"/>
    <col min="14595" max="14595" width="16" style="60" customWidth="1"/>
    <col min="14596" max="14603" width="0" style="60" hidden="1" customWidth="1"/>
    <col min="14604" max="14848" width="9.33203125" style="60"/>
    <col min="14849" max="14849" width="10" style="60" customWidth="1"/>
    <col min="14850" max="14850" width="78.33203125" style="60" customWidth="1"/>
    <col min="14851" max="14851" width="16" style="60" customWidth="1"/>
    <col min="14852" max="14859" width="0" style="60" hidden="1" customWidth="1"/>
    <col min="14860" max="15104" width="9.33203125" style="60"/>
    <col min="15105" max="15105" width="10" style="60" customWidth="1"/>
    <col min="15106" max="15106" width="78.33203125" style="60" customWidth="1"/>
    <col min="15107" max="15107" width="16" style="60" customWidth="1"/>
    <col min="15108" max="15115" width="0" style="60" hidden="1" customWidth="1"/>
    <col min="15116" max="15360" width="9.33203125" style="60"/>
    <col min="15361" max="15361" width="10" style="60" customWidth="1"/>
    <col min="15362" max="15362" width="78.33203125" style="60" customWidth="1"/>
    <col min="15363" max="15363" width="16" style="60" customWidth="1"/>
    <col min="15364" max="15371" width="0" style="60" hidden="1" customWidth="1"/>
    <col min="15372" max="15616" width="9.33203125" style="60"/>
    <col min="15617" max="15617" width="10" style="60" customWidth="1"/>
    <col min="15618" max="15618" width="78.33203125" style="60" customWidth="1"/>
    <col min="15619" max="15619" width="16" style="60" customWidth="1"/>
    <col min="15620" max="15627" width="0" style="60" hidden="1" customWidth="1"/>
    <col min="15628" max="15872" width="9.33203125" style="60"/>
    <col min="15873" max="15873" width="10" style="60" customWidth="1"/>
    <col min="15874" max="15874" width="78.33203125" style="60" customWidth="1"/>
    <col min="15875" max="15875" width="16" style="60" customWidth="1"/>
    <col min="15876" max="15883" width="0" style="60" hidden="1" customWidth="1"/>
    <col min="15884" max="16128" width="9.33203125" style="60"/>
    <col min="16129" max="16129" width="10" style="60" customWidth="1"/>
    <col min="16130" max="16130" width="78.33203125" style="60" customWidth="1"/>
    <col min="16131" max="16131" width="16" style="60" customWidth="1"/>
    <col min="16132" max="16139" width="0" style="60" hidden="1" customWidth="1"/>
    <col min="16140" max="16384" width="9.33203125" style="60"/>
  </cols>
  <sheetData>
    <row r="1" spans="1:3" x14ac:dyDescent="0.2">
      <c r="A1" s="83" t="s">
        <v>126</v>
      </c>
    </row>
    <row r="3" spans="1:3" x14ac:dyDescent="0.2">
      <c r="A3" s="60" t="s">
        <v>127</v>
      </c>
    </row>
    <row r="4" spans="1:3" x14ac:dyDescent="0.2">
      <c r="A4" s="60" t="s">
        <v>128</v>
      </c>
    </row>
    <row r="5" spans="1:3" ht="25.5" customHeight="1" x14ac:dyDescent="0.2">
      <c r="A5" s="164" t="s">
        <v>129</v>
      </c>
      <c r="B5" s="164"/>
      <c r="C5" s="164"/>
    </row>
    <row r="6" spans="1:3" x14ac:dyDescent="0.2">
      <c r="A6" s="60" t="s">
        <v>130</v>
      </c>
    </row>
    <row r="7" spans="1:3" ht="26.25" customHeight="1" x14ac:dyDescent="0.2">
      <c r="A7" s="164" t="s">
        <v>131</v>
      </c>
      <c r="B7" s="164"/>
      <c r="C7" s="164"/>
    </row>
    <row r="8" spans="1:3" x14ac:dyDescent="0.2">
      <c r="A8" s="60" t="s">
        <v>132</v>
      </c>
    </row>
    <row r="9" spans="1:3" x14ac:dyDescent="0.2">
      <c r="A9" s="60" t="s">
        <v>133</v>
      </c>
    </row>
    <row r="10" spans="1:3" ht="13.5" thickBot="1" x14ac:dyDescent="0.25"/>
    <row r="11" spans="1:3" ht="18.75" thickTop="1" x14ac:dyDescent="0.25">
      <c r="B11" s="165" t="s">
        <v>134</v>
      </c>
      <c r="C11" s="165"/>
    </row>
    <row r="12" spans="1:3" x14ac:dyDescent="0.2">
      <c r="A12" s="68"/>
      <c r="B12" s="166" t="s">
        <v>135</v>
      </c>
      <c r="C12" s="166"/>
    </row>
    <row r="13" spans="1:3" ht="15" x14ac:dyDescent="0.25">
      <c r="A13" s="68"/>
      <c r="B13" s="84" t="s">
        <v>136</v>
      </c>
      <c r="C13" s="85">
        <v>9343</v>
      </c>
    </row>
    <row r="14" spans="1:3" ht="15" x14ac:dyDescent="0.25">
      <c r="A14" s="68"/>
      <c r="B14" s="86" t="s">
        <v>137</v>
      </c>
      <c r="C14" s="85">
        <v>6967</v>
      </c>
    </row>
    <row r="15" spans="1:3" ht="14.25" x14ac:dyDescent="0.2">
      <c r="A15" s="68"/>
      <c r="B15" s="87" t="s">
        <v>138</v>
      </c>
      <c r="C15" s="88">
        <v>156</v>
      </c>
    </row>
    <row r="16" spans="1:3" ht="14.25" x14ac:dyDescent="0.2">
      <c r="A16" s="68"/>
      <c r="B16" s="87" t="s">
        <v>139</v>
      </c>
      <c r="C16" s="88">
        <v>3467</v>
      </c>
    </row>
    <row r="17" spans="1:7" ht="14.25" x14ac:dyDescent="0.2">
      <c r="A17" s="68"/>
      <c r="B17" s="87" t="s">
        <v>140</v>
      </c>
      <c r="C17" s="88">
        <v>1601</v>
      </c>
    </row>
    <row r="18" spans="1:7" ht="14.25" x14ac:dyDescent="0.2">
      <c r="A18" s="68"/>
      <c r="B18" s="87" t="s">
        <v>141</v>
      </c>
      <c r="C18" s="88">
        <v>33</v>
      </c>
    </row>
    <row r="19" spans="1:7" ht="14.25" x14ac:dyDescent="0.2">
      <c r="A19" s="68"/>
      <c r="B19" s="87" t="s">
        <v>142</v>
      </c>
      <c r="C19" s="88">
        <v>1676</v>
      </c>
    </row>
    <row r="20" spans="1:7" ht="14.25" x14ac:dyDescent="0.2">
      <c r="A20" s="68"/>
      <c r="B20" s="87" t="s">
        <v>143</v>
      </c>
      <c r="C20" s="88">
        <v>2</v>
      </c>
    </row>
    <row r="21" spans="1:7" ht="14.25" x14ac:dyDescent="0.2">
      <c r="A21" s="68"/>
      <c r="B21" s="87" t="s">
        <v>144</v>
      </c>
      <c r="C21" s="88">
        <v>23</v>
      </c>
    </row>
    <row r="22" spans="1:7" ht="14.25" x14ac:dyDescent="0.2">
      <c r="A22" s="68"/>
      <c r="B22" s="89" t="s">
        <v>145</v>
      </c>
      <c r="C22" s="90">
        <v>0</v>
      </c>
    </row>
    <row r="23" spans="1:7" ht="15" x14ac:dyDescent="0.25">
      <c r="A23" s="68" t="s">
        <v>146</v>
      </c>
      <c r="B23" s="91" t="s">
        <v>147</v>
      </c>
      <c r="C23" s="92"/>
    </row>
    <row r="24" spans="1:7" ht="14.25" x14ac:dyDescent="0.2">
      <c r="A24" s="68"/>
      <c r="B24" s="93" t="s">
        <v>148</v>
      </c>
      <c r="C24" s="94">
        <v>14087</v>
      </c>
    </row>
    <row r="25" spans="1:7" ht="14.25" x14ac:dyDescent="0.2">
      <c r="A25" s="68"/>
      <c r="B25" s="87" t="s">
        <v>149</v>
      </c>
      <c r="C25" s="88">
        <v>16463</v>
      </c>
    </row>
    <row r="26" spans="1:7" ht="14.25" x14ac:dyDescent="0.2">
      <c r="B26" s="87" t="s">
        <v>150</v>
      </c>
      <c r="C26" s="88">
        <v>2376</v>
      </c>
    </row>
    <row r="27" spans="1:7" ht="14.25" x14ac:dyDescent="0.2">
      <c r="B27" s="95"/>
      <c r="C27" s="96"/>
    </row>
    <row r="28" spans="1:7" ht="15" x14ac:dyDescent="0.25">
      <c r="B28" s="97" t="s">
        <v>151</v>
      </c>
      <c r="C28" s="98">
        <f>MEDIAN(C13,C14)/MEDIAN(C24,C25)</f>
        <v>0.53387888707037645</v>
      </c>
      <c r="G28" s="60">
        <f>12/C28</f>
        <v>22.477007970570202</v>
      </c>
    </row>
    <row r="29" spans="1:7" ht="15" x14ac:dyDescent="0.25">
      <c r="B29" s="84" t="s">
        <v>152</v>
      </c>
      <c r="C29" s="98">
        <f>C16/MEDIAN(C24,C25)</f>
        <v>0.22697217675941081</v>
      </c>
    </row>
    <row r="30" spans="1:7" ht="15" x14ac:dyDescent="0.25">
      <c r="B30" s="99" t="s">
        <v>153</v>
      </c>
      <c r="C30" s="100">
        <v>360</v>
      </c>
    </row>
    <row r="31" spans="1:7" ht="15" x14ac:dyDescent="0.25">
      <c r="B31" s="84" t="s">
        <v>154</v>
      </c>
      <c r="C31" s="100">
        <v>10</v>
      </c>
    </row>
    <row r="32" spans="1:7" ht="15" x14ac:dyDescent="0.25">
      <c r="B32" s="84" t="s">
        <v>155</v>
      </c>
      <c r="C32" s="100">
        <v>30</v>
      </c>
      <c r="G32" s="60">
        <f>TRUNC(G37)</f>
        <v>10</v>
      </c>
    </row>
    <row r="33" spans="2:11" ht="15" x14ac:dyDescent="0.25">
      <c r="B33" s="84" t="s">
        <v>156</v>
      </c>
      <c r="C33" s="100">
        <v>30</v>
      </c>
    </row>
    <row r="34" spans="2:11" s="83" customFormat="1" ht="15" x14ac:dyDescent="0.25">
      <c r="B34" s="84" t="s">
        <v>157</v>
      </c>
      <c r="C34" s="101">
        <f>MEDIAN(C24,C25)</f>
        <v>15275</v>
      </c>
    </row>
    <row r="35" spans="2:11" s="83" customFormat="1" ht="15" x14ac:dyDescent="0.25">
      <c r="B35" s="84" t="s">
        <v>90</v>
      </c>
      <c r="C35" s="102">
        <v>0.08</v>
      </c>
      <c r="K35" s="83">
        <f>IF(C39&gt;12,C39-12,C39)</f>
        <v>10.477007970570202</v>
      </c>
    </row>
    <row r="36" spans="2:11" s="83" customFormat="1" ht="15" x14ac:dyDescent="0.25">
      <c r="B36" s="84" t="s">
        <v>158</v>
      </c>
      <c r="C36" s="102">
        <v>0.5</v>
      </c>
      <c r="K36" s="83" t="e">
        <f t="shared" ref="K36:K39" si="0">NA()</f>
        <v>#N/A</v>
      </c>
    </row>
    <row r="37" spans="2:11" s="83" customFormat="1" ht="15" x14ac:dyDescent="0.25">
      <c r="B37" s="84" t="s">
        <v>159</v>
      </c>
      <c r="C37" s="103">
        <f>((1/C28)-TRUNC(E37))</f>
        <v>0.87308399754751687</v>
      </c>
      <c r="D37" s="83">
        <f>TRUNC(E37)</f>
        <v>1</v>
      </c>
      <c r="E37" s="83">
        <f>1/C28</f>
        <v>1.8730839975475169</v>
      </c>
      <c r="F37" s="83">
        <f>((1/C28)-TRUNC(E37))</f>
        <v>0.87308399754751687</v>
      </c>
      <c r="G37" s="83">
        <f>12*F37</f>
        <v>10.477007970570202</v>
      </c>
      <c r="K37" s="83" t="e">
        <f t="shared" si="0"/>
        <v>#N/A</v>
      </c>
    </row>
    <row r="38" spans="2:11" s="83" customFormat="1" ht="15" x14ac:dyDescent="0.25">
      <c r="B38" s="91" t="s">
        <v>160</v>
      </c>
      <c r="C38" s="104">
        <f>30+D38</f>
        <v>33</v>
      </c>
      <c r="D38" s="83">
        <f>3*D37</f>
        <v>3</v>
      </c>
      <c r="G38" s="83">
        <f>G37/12*40/360</f>
        <v>9.7009333060835201E-2</v>
      </c>
      <c r="K38" s="83" t="e">
        <f t="shared" si="0"/>
        <v>#N/A</v>
      </c>
    </row>
    <row r="39" spans="2:11" s="83" customFormat="1" ht="15.75" thickBot="1" x14ac:dyDescent="0.3">
      <c r="B39" s="105" t="s">
        <v>161</v>
      </c>
      <c r="C39" s="106">
        <f>12/C28</f>
        <v>22.477007970570202</v>
      </c>
      <c r="K39" s="83" t="e">
        <f t="shared" si="0"/>
        <v>#N/A</v>
      </c>
    </row>
    <row r="40" spans="2:11" ht="13.5" thickTop="1" x14ac:dyDescent="0.2">
      <c r="K40" s="60" t="e">
        <f t="shared" ref="K40:K41" si="1">IF(K39&gt;12,K39-12,K39)</f>
        <v>#N/A</v>
      </c>
    </row>
    <row r="41" spans="2:11" x14ac:dyDescent="0.2">
      <c r="K41" s="60" t="e">
        <f t="shared" si="1"/>
        <v>#N/A</v>
      </c>
    </row>
  </sheetData>
  <mergeCells count="4">
    <mergeCell ref="A5:C5"/>
    <mergeCell ref="A7:C7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limpeza</vt:lpstr>
      <vt:lpstr>encargos</vt:lpstr>
      <vt:lpstr>caged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julianacolvello</dc:creator>
  <cp:lastModifiedBy>Licita-02</cp:lastModifiedBy>
  <dcterms:created xsi:type="dcterms:W3CDTF">2020-01-12T23:19:07Z</dcterms:created>
  <dcterms:modified xsi:type="dcterms:W3CDTF">2022-04-14T18:22:31Z</dcterms:modified>
</cp:coreProperties>
</file>